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15" windowWidth="2100" windowHeight="1470" tabRatio="860" activeTab="3"/>
  </bookViews>
  <sheets>
    <sheet name="ผป01" sheetId="12" r:id="rId1"/>
    <sheet name="ผป 02" sheetId="2" r:id="rId2"/>
    <sheet name="ตผจ 01" sheetId="5" r:id="rId3"/>
    <sheet name="ตผจ 02" sheetId="46" r:id="rId4"/>
    <sheet name="คำนวณผป65" sheetId="55" r:id="rId5"/>
    <sheet name="คำนวณ ตผจ02" sheetId="56" r:id="rId6"/>
    <sheet name="ตผจ 02 (2)" sheetId="52" r:id="rId7"/>
    <sheet name="ผป 02 (3)" sheetId="54" r:id="rId8"/>
    <sheet name="คำนวน1" sheetId="26" r:id="rId9"/>
    <sheet name="คำอธิบายแบบฟอร์ม" sheetId="17" r:id="rId10"/>
    <sheet name="ประเด็นยุทธศาสตร์  กษ. จว. กษ.จ" sheetId="18" r:id="rId11"/>
    <sheet name="คำนวน" sheetId="19" r:id="rId12"/>
    <sheet name="คำนวน2" sheetId="29" r:id="rId13"/>
    <sheet name="Sheet1" sheetId="20" r:id="rId14"/>
    <sheet name="Sheet2" sheetId="24" r:id="rId15"/>
    <sheet name="ผป 02 (2)" sheetId="31" r:id="rId16"/>
    <sheet name="Sheet10" sheetId="34" r:id="rId17"/>
    <sheet name="Sheet4" sheetId="23" r:id="rId18"/>
    <sheet name="Sheet3" sheetId="25" r:id="rId19"/>
    <sheet name="Sheet5" sheetId="30" r:id="rId20"/>
  </sheets>
  <definedNames>
    <definedName name="_xlnm._FilterDatabase" localSheetId="5" hidden="1">'คำนวณ ตผจ02'!$A$1:$E$1</definedName>
    <definedName name="_xlnm._FilterDatabase" localSheetId="3" hidden="1">'ตผจ 02'!$A$8:$N$25</definedName>
    <definedName name="_xlnm._FilterDatabase" localSheetId="6" hidden="1">'ตผจ 02 (2)'!$A$1:$E$4</definedName>
    <definedName name="_xlnm.Print_Area" localSheetId="5">'คำนวณ ตผจ02'!$A$1:$N$80</definedName>
    <definedName name="_xlnm.Print_Area" localSheetId="4">คำนวณผป65!$A$1:$Q$38</definedName>
    <definedName name="_xlnm.Print_Area" localSheetId="3">'ตผจ 02'!$A$1:$S$304</definedName>
    <definedName name="_xlnm.Print_Area" localSheetId="6">'ตผจ 02 (2)'!$A$1:$N$123</definedName>
    <definedName name="_xlnm.Print_Area" localSheetId="1">'ผป 02'!$A$1:$O$256</definedName>
    <definedName name="_xlnm.Print_Area" localSheetId="7">'ผป 02 (3)'!$A$1:$O$100</definedName>
    <definedName name="_xlnm.Print_Titles" localSheetId="5">'คำนวณ ตผจ02'!#REF!</definedName>
    <definedName name="_xlnm.Print_Titles" localSheetId="4">คำนวณผป65!$1:$1</definedName>
    <definedName name="_xlnm.Print_Titles" localSheetId="11">คำนวน!$1:$6</definedName>
    <definedName name="_xlnm.Print_Titles" localSheetId="8">คำนวน1!$1:$1</definedName>
    <definedName name="_xlnm.Print_Titles" localSheetId="12">คำนวน2!$1:$6</definedName>
    <definedName name="_xlnm.Print_Titles" localSheetId="3">'ตผจ 02'!$6:$8</definedName>
    <definedName name="_xlnm.Print_Titles" localSheetId="6">'ตผจ 02 (2)'!#REF!</definedName>
    <definedName name="_xlnm.Print_Titles" localSheetId="1">'ผป 02'!$1:$6</definedName>
    <definedName name="_xlnm.Print_Titles" localSheetId="15">'ผป 02 (2)'!#REF!</definedName>
    <definedName name="_xlnm.Print_Titles" localSheetId="7">'ผป 02 (3)'!$1:$6</definedName>
  </definedNames>
  <calcPr calcId="125725"/>
  <pivotCaches>
    <pivotCache cacheId="0" r:id="rId21"/>
    <pivotCache cacheId="1" r:id="rId22"/>
  </pivotCaches>
</workbook>
</file>

<file path=xl/calcChain.xml><?xml version="1.0" encoding="utf-8"?>
<calcChain xmlns="http://schemas.openxmlformats.org/spreadsheetml/2006/main">
  <c r="K4" i="56"/>
  <c r="J4"/>
  <c r="I4"/>
  <c r="H4"/>
  <c r="G4"/>
  <c r="L2"/>
  <c r="K2"/>
  <c r="J2"/>
  <c r="I2"/>
  <c r="H2"/>
  <c r="G2"/>
  <c r="L3"/>
  <c r="E33"/>
  <c r="M30" i="46"/>
  <c r="L4" i="56" l="1"/>
  <c r="N256" i="46"/>
  <c r="N255"/>
  <c r="N254"/>
  <c r="N253"/>
  <c r="M253"/>
  <c r="M248"/>
  <c r="N251"/>
  <c r="N250"/>
  <c r="N249"/>
  <c r="M244"/>
  <c r="N245"/>
  <c r="M240"/>
  <c r="N241"/>
  <c r="N237"/>
  <c r="N236"/>
  <c r="N235"/>
  <c r="N231"/>
  <c r="M228"/>
  <c r="M202"/>
  <c r="N226"/>
  <c r="N225"/>
  <c r="N223"/>
  <c r="N221"/>
  <c r="N218"/>
  <c r="N216"/>
  <c r="N214"/>
  <c r="N213"/>
  <c r="N211"/>
  <c r="N210"/>
  <c r="N209"/>
  <c r="N208"/>
  <c r="N200"/>
  <c r="N199"/>
  <c r="N198"/>
  <c r="N197"/>
  <c r="N195"/>
  <c r="N194"/>
  <c r="M171"/>
  <c r="N191"/>
  <c r="N189"/>
  <c r="N188"/>
  <c r="N184"/>
  <c r="N183"/>
  <c r="N181"/>
  <c r="N180"/>
  <c r="N178"/>
  <c r="N177"/>
  <c r="M162"/>
  <c r="N168"/>
  <c r="N167"/>
  <c r="N166"/>
  <c r="N165"/>
  <c r="M152"/>
  <c r="N159"/>
  <c r="N158"/>
  <c r="N157"/>
  <c r="N155"/>
  <c r="N154"/>
  <c r="N149"/>
  <c r="N148"/>
  <c r="M146"/>
  <c r="M142"/>
  <c r="M139"/>
  <c r="M135"/>
  <c r="N138"/>
  <c r="M131"/>
  <c r="M126"/>
  <c r="M111"/>
  <c r="N128"/>
  <c r="N127"/>
  <c r="N123"/>
  <c r="N122"/>
  <c r="N120"/>
  <c r="N117"/>
  <c r="N114"/>
  <c r="N113"/>
  <c r="N109"/>
  <c r="N106"/>
  <c r="N101" l="1"/>
  <c r="M95"/>
  <c r="M90" l="1"/>
  <c r="M83"/>
  <c r="N87"/>
  <c r="N86"/>
  <c r="M79"/>
  <c r="N81"/>
  <c r="M75"/>
  <c r="N78"/>
  <c r="M66"/>
  <c r="N70"/>
  <c r="N69"/>
  <c r="N63"/>
  <c r="N59"/>
  <c r="N54"/>
  <c r="N55"/>
  <c r="M41"/>
  <c r="N50"/>
  <c r="N46"/>
  <c r="N45"/>
  <c r="M35"/>
  <c r="N39"/>
  <c r="N25"/>
  <c r="N24"/>
  <c r="N23"/>
  <c r="N21"/>
  <c r="N20"/>
  <c r="N18"/>
  <c r="O37" i="55" l="1"/>
  <c r="J37"/>
  <c r="K37"/>
  <c r="L37"/>
  <c r="M37"/>
  <c r="I37"/>
  <c r="O8" i="2"/>
  <c r="E38" i="55"/>
  <c r="E37"/>
  <c r="H255" i="2" l="1"/>
  <c r="N12" i="46" l="1"/>
  <c r="N29" i="54"/>
  <c r="N28"/>
  <c r="N14"/>
  <c r="N13"/>
  <c r="N12"/>
  <c r="N98"/>
  <c r="H99"/>
  <c r="O9"/>
  <c r="J20" i="5"/>
  <c r="H20"/>
  <c r="I74" i="52"/>
  <c r="K3"/>
  <c r="J3"/>
  <c r="I3"/>
  <c r="H3"/>
  <c r="G3"/>
  <c r="L3" s="1"/>
  <c r="E76"/>
  <c r="K5"/>
  <c r="J5"/>
  <c r="I5"/>
  <c r="L5" s="1"/>
  <c r="H5"/>
  <c r="G5"/>
  <c r="L4"/>
  <c r="C76"/>
  <c r="M16" i="46"/>
  <c r="L10" i="5"/>
  <c r="N248" i="46"/>
  <c r="N206"/>
  <c r="N204"/>
  <c r="N174"/>
  <c r="N173"/>
  <c r="N147"/>
  <c r="N145"/>
  <c r="N144"/>
  <c r="N143"/>
  <c r="N141"/>
  <c r="N140"/>
  <c r="N137"/>
  <c r="N136"/>
  <c r="N134"/>
  <c r="N133"/>
  <c r="N132"/>
  <c r="N103"/>
  <c r="N100"/>
  <c r="N98"/>
  <c r="N97"/>
  <c r="N92"/>
  <c r="N93"/>
  <c r="N91"/>
  <c r="N88"/>
  <c r="N85"/>
  <c r="N82"/>
  <c r="N80"/>
  <c r="N77"/>
  <c r="N76"/>
  <c r="N73"/>
  <c r="N74"/>
  <c r="N72"/>
  <c r="N68"/>
  <c r="N64"/>
  <c r="N62"/>
  <c r="N61"/>
  <c r="N56"/>
  <c r="O10" i="12"/>
  <c r="O9"/>
  <c r="N51" i="46"/>
  <c r="N49"/>
  <c r="N47"/>
  <c r="N44"/>
  <c r="N38"/>
  <c r="N37"/>
  <c r="N33"/>
  <c r="N32"/>
  <c r="N27"/>
  <c r="N11"/>
  <c r="N10"/>
  <c r="N244"/>
  <c r="N240"/>
  <c r="N228"/>
  <c r="N202"/>
  <c r="N171"/>
  <c r="N162"/>
  <c r="N152"/>
  <c r="N146"/>
  <c r="N142"/>
  <c r="N139"/>
  <c r="N135"/>
  <c r="N131"/>
  <c r="N126"/>
  <c r="N111"/>
  <c r="M108"/>
  <c r="N108" s="1"/>
  <c r="M105"/>
  <c r="N105" s="1"/>
  <c r="N95"/>
  <c r="N90"/>
  <c r="N83"/>
  <c r="N79"/>
  <c r="N75"/>
  <c r="M71"/>
  <c r="N71" s="1"/>
  <c r="N66"/>
  <c r="M58"/>
  <c r="N58" s="1"/>
  <c r="M53"/>
  <c r="N53" s="1"/>
  <c r="N41"/>
  <c r="N35"/>
  <c r="N30"/>
  <c r="H62" i="23"/>
  <c r="M6" i="20"/>
  <c r="N6"/>
  <c r="N7"/>
  <c r="N8"/>
  <c r="N9"/>
  <c r="N11"/>
  <c r="M12"/>
  <c r="N12"/>
  <c r="N13"/>
  <c r="N14"/>
  <c r="N15"/>
  <c r="N16"/>
  <c r="N17"/>
  <c r="M24"/>
  <c r="N24" s="1"/>
  <c r="N25"/>
  <c r="N26"/>
  <c r="M27"/>
  <c r="N27" s="1"/>
  <c r="N28"/>
  <c r="N29"/>
  <c r="N30"/>
  <c r="N31"/>
  <c r="N32"/>
  <c r="M33"/>
  <c r="N33"/>
  <c r="N35"/>
  <c r="N36"/>
  <c r="M38"/>
  <c r="N38"/>
  <c r="N40"/>
  <c r="N41"/>
  <c r="M42"/>
  <c r="N42"/>
  <c r="N44"/>
  <c r="N45"/>
  <c r="N47"/>
  <c r="N49"/>
  <c r="M51"/>
  <c r="N51"/>
  <c r="N52"/>
  <c r="M53"/>
  <c r="N53" s="1"/>
  <c r="N55"/>
  <c r="N56"/>
  <c r="N57"/>
  <c r="N58"/>
  <c r="N60"/>
  <c r="N61"/>
  <c r="N64"/>
  <c r="N65"/>
  <c r="N66"/>
  <c r="N67"/>
  <c r="M68"/>
  <c r="N68" s="1"/>
  <c r="N70"/>
  <c r="N71"/>
  <c r="N72"/>
  <c r="E73"/>
  <c r="M73"/>
  <c r="N73" s="1"/>
  <c r="N75"/>
  <c r="N76"/>
  <c r="N78"/>
  <c r="N81"/>
  <c r="N82"/>
  <c r="N84"/>
  <c r="N86"/>
  <c r="N89"/>
  <c r="N90"/>
  <c r="N92"/>
  <c r="M93"/>
  <c r="N93" s="1"/>
  <c r="N94"/>
  <c r="N95"/>
  <c r="N96"/>
  <c r="M99"/>
  <c r="N99"/>
  <c r="N102"/>
  <c r="M107"/>
  <c r="N107" s="1"/>
  <c r="N109"/>
  <c r="M112"/>
  <c r="N112"/>
  <c r="N114"/>
  <c r="N115"/>
  <c r="N116"/>
  <c r="N117"/>
  <c r="N118"/>
  <c r="N119"/>
  <c r="N121"/>
  <c r="N122"/>
  <c r="N123"/>
  <c r="N124"/>
  <c r="N125"/>
  <c r="N126"/>
  <c r="N128"/>
  <c r="N130"/>
  <c r="N131"/>
  <c r="N132"/>
  <c r="N133"/>
  <c r="N135"/>
  <c r="N136"/>
  <c r="N137"/>
  <c r="N138"/>
  <c r="N139"/>
  <c r="N140"/>
  <c r="M142"/>
  <c r="N142" s="1"/>
  <c r="E144"/>
  <c r="N144" s="1"/>
  <c r="E145"/>
  <c r="N145" s="1"/>
  <c r="N146"/>
  <c r="N148"/>
  <c r="E149"/>
  <c r="N149" s="1"/>
  <c r="M151"/>
  <c r="N151" s="1"/>
  <c r="N153"/>
  <c r="N156"/>
  <c r="N158"/>
  <c r="N160"/>
  <c r="N162"/>
  <c r="N163"/>
  <c r="N165"/>
  <c r="N166"/>
  <c r="N168"/>
  <c r="N171"/>
  <c r="N172"/>
  <c r="N174"/>
  <c r="N175"/>
  <c r="N177"/>
  <c r="N179"/>
  <c r="N180"/>
  <c r="N181"/>
  <c r="N182"/>
  <c r="N184"/>
  <c r="N185"/>
  <c r="N186"/>
  <c r="N188"/>
  <c r="N190"/>
  <c r="N191"/>
  <c r="N192"/>
  <c r="M194"/>
  <c r="N194"/>
  <c r="N196"/>
  <c r="N199"/>
  <c r="N200"/>
  <c r="N201"/>
  <c r="N203"/>
  <c r="N205"/>
  <c r="M208"/>
  <c r="N208"/>
  <c r="N211"/>
  <c r="N213"/>
  <c r="N215"/>
  <c r="N216"/>
  <c r="N217"/>
  <c r="M218"/>
  <c r="N218" s="1"/>
  <c r="N220"/>
  <c r="N221"/>
  <c r="E222"/>
  <c r="N222" s="1"/>
  <c r="E223"/>
  <c r="N223" s="1"/>
  <c r="E225"/>
  <c r="N225" s="1"/>
  <c r="E226"/>
  <c r="N226" s="1"/>
  <c r="E227"/>
  <c r="N227" s="1"/>
  <c r="N228"/>
  <c r="N229"/>
  <c r="N230"/>
  <c r="N231"/>
  <c r="M234"/>
  <c r="N234" s="1"/>
  <c r="N235"/>
  <c r="N236"/>
  <c r="M239"/>
  <c r="N239" s="1"/>
  <c r="N241"/>
  <c r="N242"/>
  <c r="N243"/>
  <c r="N245"/>
  <c r="M248"/>
  <c r="N248" s="1"/>
  <c r="N249"/>
  <c r="N250"/>
  <c r="N251"/>
  <c r="N252"/>
  <c r="M253"/>
  <c r="N253" s="1"/>
  <c r="N254"/>
  <c r="N255"/>
  <c r="M257"/>
  <c r="N257" s="1"/>
  <c r="N258"/>
  <c r="N259"/>
  <c r="M262"/>
  <c r="N262" s="1"/>
  <c r="N263"/>
  <c r="M269"/>
  <c r="N269"/>
  <c r="N270"/>
  <c r="M273"/>
  <c r="N273" s="1"/>
  <c r="N274"/>
  <c r="M277"/>
  <c r="N277"/>
  <c r="N278"/>
  <c r="N279"/>
  <c r="N280"/>
  <c r="N281"/>
  <c r="M284"/>
  <c r="N284"/>
  <c r="N285"/>
  <c r="M288"/>
  <c r="N288" s="1"/>
  <c r="N289"/>
  <c r="M292"/>
  <c r="N292"/>
  <c r="N293"/>
  <c r="M296"/>
  <c r="N296" s="1"/>
  <c r="N297"/>
  <c r="M300"/>
  <c r="N300"/>
  <c r="N301"/>
  <c r="N302"/>
  <c r="N303"/>
  <c r="M306"/>
  <c r="N306" s="1"/>
  <c r="N307"/>
  <c r="M309"/>
  <c r="N309"/>
  <c r="N310"/>
  <c r="N311"/>
  <c r="N312"/>
  <c r="M315"/>
  <c r="N315" s="1"/>
  <c r="N316"/>
  <c r="N317"/>
  <c r="M320"/>
  <c r="N320" s="1"/>
  <c r="N321"/>
  <c r="M324"/>
  <c r="N324"/>
  <c r="N325"/>
  <c r="N326"/>
  <c r="N327"/>
  <c r="N329"/>
  <c r="N330"/>
  <c r="N331"/>
  <c r="N332"/>
  <c r="N334"/>
  <c r="H7" i="29"/>
  <c r="J7"/>
  <c r="J11" s="1"/>
  <c r="H8"/>
  <c r="J8"/>
  <c r="H9"/>
  <c r="J9"/>
  <c r="H10"/>
  <c r="J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J56"/>
  <c r="H57"/>
  <c r="J57"/>
  <c r="H58"/>
  <c r="E59"/>
  <c r="G59"/>
  <c r="H59"/>
  <c r="O7" i="19"/>
  <c r="O9"/>
  <c r="O11"/>
  <c r="G13"/>
  <c r="G16"/>
  <c r="L52"/>
  <c r="E39" i="26"/>
  <c r="G39"/>
  <c r="N16" i="46"/>
  <c r="M26"/>
  <c r="N26" s="1"/>
  <c r="E14" i="5"/>
  <c r="F14"/>
  <c r="H14"/>
  <c r="J14"/>
  <c r="K14"/>
  <c r="L15"/>
  <c r="L16"/>
  <c r="L17"/>
  <c r="L18"/>
  <c r="L19"/>
  <c r="E20"/>
  <c r="F20"/>
  <c r="K20"/>
  <c r="E26"/>
  <c r="F26"/>
  <c r="H26"/>
  <c r="H27"/>
  <c r="J26"/>
  <c r="K26"/>
  <c r="N8" i="12"/>
  <c r="O8"/>
  <c r="O11" s="1"/>
  <c r="N9"/>
  <c r="N10"/>
  <c r="D11"/>
  <c r="E11"/>
  <c r="F11"/>
  <c r="G11"/>
  <c r="H11"/>
  <c r="I11"/>
  <c r="J11"/>
  <c r="K11"/>
  <c r="L11"/>
  <c r="M11"/>
  <c r="J27" i="5"/>
  <c r="L20" l="1"/>
  <c r="M257" i="46"/>
  <c r="N257" s="1"/>
  <c r="E27" i="5"/>
  <c r="L14"/>
  <c r="K27"/>
  <c r="F27"/>
  <c r="N11" i="12"/>
  <c r="L27" i="5" l="1"/>
</calcChain>
</file>

<file path=xl/sharedStrings.xml><?xml version="1.0" encoding="utf-8"?>
<sst xmlns="http://schemas.openxmlformats.org/spreadsheetml/2006/main" count="3778" uniqueCount="1111">
  <si>
    <t>แบบ ผป 01</t>
  </si>
  <si>
    <t>กระทรวงเกษตรและสหกรณ์</t>
  </si>
  <si>
    <t>หน่วย : บาท</t>
  </si>
  <si>
    <t>รวม</t>
  </si>
  <si>
    <t>ประเด็นยุทธศาสตร์ที่ 1</t>
  </si>
  <si>
    <t>ประเด็นยุทธศาสตร์ที่ 2</t>
  </si>
  <si>
    <t>ประเด็นยุทธศาสตร์ที่ 3</t>
  </si>
  <si>
    <t>โครงการ</t>
  </si>
  <si>
    <t>งบประมาณ</t>
  </si>
  <si>
    <t>1</t>
  </si>
  <si>
    <t>2</t>
  </si>
  <si>
    <t>3</t>
  </si>
  <si>
    <t>แบบ ผป 02</t>
  </si>
  <si>
    <t>จำนวน</t>
  </si>
  <si>
    <t>หน่วยนับ</t>
  </si>
  <si>
    <t>หมู่ที่</t>
  </si>
  <si>
    <t>ตำบล</t>
  </si>
  <si>
    <t>อำเภอ</t>
  </si>
  <si>
    <t>งาน/โครงการ</t>
  </si>
  <si>
    <t>(5.1)</t>
  </si>
  <si>
    <t>(5.2)</t>
  </si>
  <si>
    <t>ยังไม่</t>
  </si>
  <si>
    <t>กำลัง</t>
  </si>
  <si>
    <t>เสร็จ</t>
  </si>
  <si>
    <t>ยกเลิก</t>
  </si>
  <si>
    <t>เบิกจ่ายแล้ว</t>
  </si>
  <si>
    <t>ร้อยละ</t>
  </si>
  <si>
    <t>ผลการดำเนินงาน</t>
  </si>
  <si>
    <t xml:space="preserve">เบิกจ่าย
</t>
  </si>
  <si>
    <t>แบบ ตผจ. 01</t>
  </si>
  <si>
    <t>แบบ ตผจ. 02</t>
  </si>
  <si>
    <t xml:space="preserve">                                            -   จำแนกตามแหล่งงบประมาณ   คือ 1. งาน/โครงการตามงบประมาณปกติของหน่วยงานในปี 2548  และ 2. งาน/โครงการตามยุทธศาสตร์การพัฒนาจังหวัด ปี 2548</t>
  </si>
  <si>
    <t xml:space="preserve">                         - จำแนกตามแหล่งงบประมาณ คือ 1. งบประมาณจังหวัด คือ งาน/โครงการภายใต้งบประมาณตามยุทธศาสตร์การพัฒนาจังหวัดและงบประมาณจังหวัดแบบบูรณาการ</t>
  </si>
  <si>
    <r>
      <t xml:space="preserve">                  </t>
    </r>
    <r>
      <rPr>
        <b/>
        <u/>
        <sz val="14"/>
        <rFont val="TH SarabunPSK"/>
        <family val="2"/>
      </rPr>
      <t xml:space="preserve">หมายเหตุ </t>
    </r>
    <r>
      <rPr>
        <sz val="14"/>
        <rFont val="TH SarabunPSK"/>
        <family val="2"/>
      </rPr>
      <t xml:space="preserve">         - โครงการ  หมายถึง  จำนวนงาน/โครงการ</t>
    </r>
  </si>
  <si>
    <t>จำแนกตามประเด็นยุทธศาสตร์การพัฒนาการเกษตรในช่วงแผนพัฒนาเศรษฐกิจและสังคมแห่งชาติ ฉบับ 12 (พ.ศ. 2560- 2564)</t>
  </si>
  <si>
    <t xml:space="preserve">ประเด็นยุทธศาสตร์ที่ 1 สร้างความเข้มแข็งให้กับเกษตรกรและสถาบันเกษตรกร </t>
  </si>
  <si>
    <t xml:space="preserve">ประเด็นยุทธศาสตร์ที่ 2 เพิ่มประสิทธิภาพการบริหารจัดการสินค้าเกษตรตลอดโซ่อุปทาน </t>
  </si>
  <si>
    <t xml:space="preserve">ประเด็นยุทธศาสตร์ที่ 3 เพิ่มความสามารถในการแข่งขันภาคการเกษตรด้วยเทคโนโลยีและนวัตกรรม </t>
  </si>
  <si>
    <t>ประเด็นยุทธศาสตร์ที่ 4 บริหารจัดการทรัพยากรการเกษตรและสิ่งแวดล้อมอย่างสมดุลและยั่งยืน</t>
  </si>
  <si>
    <t xml:space="preserve">                                        -  ประเด็นยุทธศาสตร์การพัฒนาการเกษตรในช่วงแผนพัฒนาเศรษฐกิจและสังคมแห่งชาติ ฉบับ 12 (พ.ศ. 2560 - 2564)</t>
  </si>
  <si>
    <t>ประเด็นยุทธศาสตร์ที่ 4</t>
  </si>
  <si>
    <t>โครงการและงบประมาณตามประเด็นยุทธศาสตร์ฯ (4)</t>
  </si>
  <si>
    <t xml:space="preserve">                                                                    2. งบปกติ คือ งาน/โครงการภายใต้งบประมาณประจำปีของหน่วยงาน </t>
  </si>
  <si>
    <t xml:space="preserve">                                                                    3. งบประมาณอื่นๆ คือ งาน/โครงการภายใต้งบประมาณที่ได้รับการสนับสนุนจากองค์กรปกครองส่วนท้องถิ่น เงินนอกงบประมาณ แหล่งเงินทุนต่างประเทศและอื่นๆ</t>
  </si>
  <si>
    <t xml:space="preserve">                                                                2. งบปกติ คือ งาน/โครงการภายใต้งบประมาณประจำปีของหน่วยงาน </t>
  </si>
  <si>
    <t xml:space="preserve">                                                                3. งบประมาณอื่นๆ คือ งาน/โครงการภายใต้งบประมาณที่ได้รับการสนับสนุนจากองค์กรปกครองส่วนท้องถิ่น เงินนอกงบประมาณ แหล่งเงินทุนต่างประเทศและอื่นๆ</t>
  </si>
  <si>
    <t>ลำดับ
(1)</t>
  </si>
  <si>
    <t>จำแนกตามแหล่ง
งบประมาณ
(3)</t>
  </si>
  <si>
    <t>แบบบัญชีงาน/โครงการตามแผนปฏิบัติการด้านการเกษตรและสหกรณ์ของจังหวัดพิษณุโลก  ประจำปีงบประมาณ 2560</t>
  </si>
  <si>
    <t>ประเด็นยุทธศาสตร์ด้านการเกษตรและสหกรณ์ของจังหวัด
 (9)</t>
  </si>
  <si>
    <t>4</t>
  </si>
  <si>
    <t>ประเด็นยุทธศาสตร์</t>
  </si>
  <si>
    <t xml:space="preserve">การพัฒนาการเกษตรในช่วงแผนพัฒนาเศรษฐกิจและสังคมแห่งชาติ ฉบับ 12 </t>
  </si>
  <si>
    <t>(พ.ศ. 2560 – 2564)</t>
  </si>
  <si>
    <t xml:space="preserve">ยุทธศาสตร์ที่ 1 สร้างความเข้มแข็งให้กับเกษตรกรและสถาบันเกษตรกร </t>
  </si>
  <si>
    <t>กลยุทธ์</t>
  </si>
  <si>
    <t xml:space="preserve">  1.1 ขยายผลการทำการเกษตรตามหลักปรัชญาเศรษฐกิจพอเพียง</t>
  </si>
  <si>
    <t xml:space="preserve">  1.2 เสริมสร้างความภาคภูมิใจและความมั่นคงในการประกอบอาชีพเกษตรกรรม</t>
  </si>
  <si>
    <t xml:space="preserve">  1.3 ส่งเสริมการทำเกษตรกรรมยั่งยืนให้เห็นผลในทางปฏิบัติ</t>
  </si>
  <si>
    <t xml:space="preserve">  1.4 พัฒนาองค์ความรู้ของเกษตรกรสู่เกษตรกรมืออาชีพ</t>
  </si>
  <si>
    <t xml:space="preserve">  1.5 สร้างและเชื่อมโยงเครือข่ายของเกษตรกร และสถาบันเกษตรกร</t>
  </si>
  <si>
    <t xml:space="preserve">ยุทธศาสตร์ที่ 2 เพิ่มประสิทธิภาพการบริหารจัดการสินค้าเกษตรตลอดโซ่อุปทาน </t>
  </si>
  <si>
    <t xml:space="preserve">  2.1 ส่งเสริมการผลิตสินค้าเกษตรให้ได้มาตรฐานรองรับความต้องการของตลาด</t>
  </si>
  <si>
    <t xml:space="preserve">  2.2 ส่งเสริมการบริหารจัดการโซ่อุปทานสินค้าเกษตร</t>
  </si>
  <si>
    <t xml:space="preserve">  2.3 เพิ่มมูลค่าสินค้าเกษตร</t>
  </si>
  <si>
    <t xml:space="preserve">  2.4 จัดตั้งศูนย์กลางและพัฒนาระบบตลาดสินค้าเกษตร</t>
  </si>
  <si>
    <t xml:space="preserve">  2.5 เสริมสร้างความมั่นคงทางอาหารและพลังงานอย่างยั่งยืน</t>
  </si>
  <si>
    <t xml:space="preserve">  2.6 สนับสนุนความร่วมมือระหว่างภาครัฐและเอกชน</t>
  </si>
  <si>
    <t xml:space="preserve">  2.7 สนับสนุนการจัดการความเสี่ยงที่จะกระทบต่อพืชผลทางการเกษตร</t>
  </si>
  <si>
    <t xml:space="preserve">  2.8 ส่งเสริมการค้าชายแดน การพัฒนาเขตเศรษฐกิจพิเศษ  และสร้างความร่วมมือระหว่างประเทศ</t>
  </si>
  <si>
    <t xml:space="preserve">       เชื่อมโยงกับเศรษฐกิจระดับภูมิภาค</t>
  </si>
  <si>
    <t xml:space="preserve">ยุทธศาสตร์ที่ 3 เพิ่มความสามารถในการแข่งขันภาคการเกษตรด้วยเทคโนโลยีและนวัตกรรม </t>
  </si>
  <si>
    <t xml:space="preserve">    กลยุทธ์</t>
  </si>
  <si>
    <t xml:space="preserve">   3.1 ส่งเสริมและสนับสนุนการวิจัย  เทคโนโลยีและนวัตกรรมด้านการเกษตร</t>
  </si>
  <si>
    <t xml:space="preserve">   3.2 พัฒนาเทคโนโลยีสารสนเทศการเกษตรและเชื่อมโยงข้อมูลอย่างเป็นระบบ</t>
  </si>
  <si>
    <t xml:space="preserve">   3.3 ส่งเสริมการนำงานวิจัย  เทคโนโลยี  และนวัตกรรมไปใช้ประโยชน์</t>
  </si>
  <si>
    <t>ยุทธศาสตร์ที่ 4 บริหารจัดการทรัพยากรการเกษตรและสิ่งแวดล้อมอย่างสมดุลและยั่งยืน</t>
  </si>
  <si>
    <t xml:space="preserve">  4.1 ฟื้นฟูและอนุรักษ์ทรัพยากรการเกษตร</t>
  </si>
  <si>
    <t xml:space="preserve">  4.2 ส่งเสริมการเกษตรที่เป็นมิตรกับสิ่งแวดล้อม</t>
  </si>
  <si>
    <t xml:space="preserve">  4.3 พัฒนาโครงสร้างฟื้นฐานและสิ่งอำนวยความสะดวกทางการเกษตร</t>
  </si>
  <si>
    <t xml:space="preserve">  4.4 บริหารจัดการฟื้นที่ทำกินทางการเกษตร</t>
  </si>
  <si>
    <t xml:space="preserve">  4.5 สร้างภูมิคุ้มกันการเกษตรต่อการเปลี่ยนแปลงสภาพภูมิอากาศ</t>
  </si>
  <si>
    <t xml:space="preserve"> </t>
  </si>
  <si>
    <r>
      <t xml:space="preserve">ประเด็นยุทธศาสตร์ของจังหวัดพิษณุโลก  </t>
    </r>
    <r>
      <rPr>
        <b/>
        <sz val="16"/>
        <rFont val="TH SarabunPSK"/>
        <family val="2"/>
      </rPr>
      <t>(พ.ศ.2560 – 2564)</t>
    </r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</si>
  <si>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1 :  ศูนย์กลางการบริการการค้า โลจิสติกส์ และการขนส่ง</t>
    </r>
    <r>
      <rPr>
        <sz val="16"/>
        <rFont val="TH SarabunPSK"/>
        <family val="2"/>
      </rPr>
      <t xml:space="preserve">  </t>
    </r>
  </si>
  <si>
    <r>
      <t xml:space="preserve">:  </t>
    </r>
    <r>
      <rPr>
        <sz val="16"/>
        <rFont val="TH SarabunPSK"/>
        <family val="2"/>
      </rPr>
      <t>1. พัฒนาโครงข่ายการคมนาคมเพื่อเป็นศูนย์กลางการบริการการค้า  การขนส่งสินค้า</t>
    </r>
  </si>
  <si>
    <r>
      <t xml:space="preserve">    </t>
    </r>
    <r>
      <rPr>
        <sz val="16"/>
        <rFont val="TH SarabunPSK"/>
        <family val="2"/>
      </rPr>
      <t xml:space="preserve">3. ส่งเสริมและพัฒนาเทคโนโลยีและงานบริการให้ได้มาตรฐาน          </t>
    </r>
  </si>
  <si>
    <t xml:space="preserve">    4. ส่งเสริมการเตรียมความพร้อมรองรับประชาคมอาเซียน      </t>
  </si>
  <si>
    <t xml:space="preserve">    5. มีศูนย์ข้อมูลและพื้นที่เพื่อสนับสนุนการเป็นศูนย์กลางการค้า โลจิสติกส์ และการขนส่ง </t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</si>
  <si>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2</t>
    </r>
    <r>
      <rPr>
        <u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>: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พัฒนากระบวนการผลิต การตลาด และการบริหารจัดการสินค้าเกษตร</t>
    </r>
  </si>
  <si>
    <t xml:space="preserve"> กลยุทธ์</t>
  </si>
  <si>
    <t xml:space="preserve">    3. บริหารจัดการทรัพยากรทางการเกษตรอย่างมีประสิทธิภาพและยั่งยืน         </t>
  </si>
  <si>
    <r>
      <t xml:space="preserve">    </t>
    </r>
    <r>
      <rPr>
        <sz val="16"/>
        <rFont val="TH SarabunPSK"/>
        <family val="2"/>
      </rPr>
      <t>4.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พัฒนาโครงสร้างพื้นฐานและสิ่งอำนวยความสะดวกเพื่อการเกษตร</t>
    </r>
  </si>
  <si>
    <r>
      <t xml:space="preserve">    5. เพิ่มขีดความสามารถของ SME</t>
    </r>
    <r>
      <rPr>
        <vertAlign val="subscript"/>
        <sz val="16"/>
        <rFont val="TH SarabunPSK"/>
        <family val="2"/>
      </rPr>
      <t>S</t>
    </r>
    <r>
      <rPr>
        <sz val="16"/>
        <rFont val="TH SarabunPSK"/>
        <family val="2"/>
      </rPr>
      <t xml:space="preserve"> และสินค้า OTOP สู่สากล  โดยใช้ทุนวัฒนธรรม</t>
    </r>
  </si>
  <si>
    <t xml:space="preserve">        และภูมิปัญญาในท้องถิ่น</t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</si>
  <si>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3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:  ส่งเสริมการดำเนินงานด้านการท่องเที่ยว ศิลปวัฒนธรรม กีฬา และนันทนาการ</t>
    </r>
  </si>
  <si>
    <r>
      <t xml:space="preserve"> :  </t>
    </r>
    <r>
      <rPr>
        <sz val="16"/>
        <rFont val="TH SarabunPSK"/>
        <family val="2"/>
      </rPr>
      <t xml:space="preserve">1. พัฒนาโครงสร้างพื้นฐานและสิ่งอำนวยความสะดวกเพื่อการท่องเที่ยวและกีฬา                                        </t>
    </r>
  </si>
  <si>
    <t xml:space="preserve">        </t>
  </si>
  <si>
    <t xml:space="preserve">     2. ฟื้นฟูแหล่งท่องเที่ยวเดิมเพิ่มแหล่งท่องเที่ยวใหม่         </t>
  </si>
  <si>
    <t xml:space="preserve">     3. ส่งเสริมศิลปวัฒนธรรมและปัจจัยสนับสนุนการท่องเที่ยวและกีฬา</t>
  </si>
  <si>
    <t xml:space="preserve">     4. พัฒนาบุคลากรและส่งเสริมการมีส่วนร่วมเพื่อพัฒนาการท่องเที่ยวและกีฬา                                            </t>
  </si>
  <si>
    <t xml:space="preserve">                              </t>
  </si>
  <si>
    <t xml:space="preserve">     5. พัฒนาขีดความสามารถด้านการประชาสัมพันธ์และการตลาดท่องเที่ยว</t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</si>
  <si>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4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: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ศูนย์กลางทางด้านการศึกษา การบริการทางวิชาการด้านสุขภาพ และ ICT</t>
    </r>
  </si>
  <si>
    <r>
      <t xml:space="preserve">  </t>
    </r>
    <r>
      <rPr>
        <b/>
        <sz val="16"/>
        <rFont val="TH SarabunPSK"/>
        <family val="2"/>
      </rPr>
      <t>:</t>
    </r>
    <r>
      <rPr>
        <sz val="16"/>
        <rFont val="TH SarabunPSK"/>
        <family val="2"/>
      </rPr>
      <t xml:space="preserve">  1.  ส่งเสริมสนับสนุนการเป็นศูนย์กลางการบริการสุขภาพเพื่อให้ประชาชนมีสุขภาพ</t>
    </r>
  </si>
  <si>
    <t xml:space="preserve">                             แข็งแรงสมบูรณ์ (Healthy Province)</t>
  </si>
  <si>
    <t xml:space="preserve">    2. ส่งเสริม สนับสนุนการเป็นศูนย์กลางการประชุมและสัมมนา</t>
  </si>
  <si>
    <t xml:space="preserve">    3. ส่งเสริม สนับสนุนการเป็นศูนย์กลางด้านการศึกษา การบริการทางวิชาการ และ ICT</t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</si>
  <si>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5</t>
    </r>
    <r>
      <rPr>
        <u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 xml:space="preserve"> :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อนุรักษ์ฟื้นฟูทรัพยากรธรรมชาติสิ่งแวดล้อม และแหล่งน้ำอย่างยั่งยืน</t>
    </r>
  </si>
  <si>
    <r>
      <t xml:space="preserve">  </t>
    </r>
    <r>
      <rPr>
        <b/>
        <sz val="16"/>
        <rFont val="TH SarabunPSK"/>
        <family val="2"/>
      </rPr>
      <t>:</t>
    </r>
    <r>
      <rPr>
        <sz val="16"/>
        <rFont val="TH SarabunPSK"/>
        <family val="2"/>
      </rPr>
      <t xml:space="preserve">  1.  สร้างการมีส่วนร่วมของทุกภาคส่วนในการอนุรักษ์ ป้องกันฟื้นฟู ทรัพยากรธรรมชาติ               </t>
    </r>
  </si>
  <si>
    <t xml:space="preserve">                             สิ่งแวดล้อม และแหล่งน้ำ อย่างยั่งยืน                               </t>
  </si>
  <si>
    <t xml:space="preserve">    3. พัฒนาแหล่งน้ำและบริหารจัดการน้ำอย่างเป็นระบบ                     </t>
  </si>
  <si>
    <t xml:space="preserve">    4. ป้องกันและลดมลพิษ ณ แหล่งกำเนิด</t>
  </si>
  <si>
    <t xml:space="preserve">                  </t>
  </si>
  <si>
    <t xml:space="preserve">    6. ส่งเสริมและสนับสนุนด้านการบริหารจัดการพลังงาน และการใช้เทคโนโลยีพลังงาน</t>
  </si>
  <si>
    <t>ทางเลือกในพื้นที่เพื่อสร้างความมั่นคงด้านพลังงาน</t>
  </si>
  <si>
    <r>
      <t xml:space="preserve">ประเด็นยุทธศาสตร์ที่ </t>
    </r>
    <r>
      <rPr>
        <b/>
        <u/>
        <sz val="16"/>
        <rFont val="TH SarabunPSK"/>
        <family val="2"/>
      </rPr>
      <t>6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:</t>
    </r>
    <r>
      <rPr>
        <u/>
        <sz val="16"/>
        <rFont val="TH SarabunPSK"/>
        <family val="2"/>
      </rPr>
      <t xml:space="preserve">  </t>
    </r>
    <r>
      <rPr>
        <b/>
        <u/>
        <sz val="16"/>
        <rFont val="TH SarabunPSK"/>
        <family val="2"/>
      </rPr>
      <t>ส่งเสริมความเข้มแข็งทางสังคม และความมั่นคงตามหลักการบริหารจัดการบ้านเมืองที่ดี</t>
    </r>
  </si>
  <si>
    <r>
      <t xml:space="preserve">  </t>
    </r>
    <r>
      <rPr>
        <b/>
        <sz val="16"/>
        <rFont val="TH SarabunPSK"/>
        <family val="2"/>
      </rPr>
      <t>:</t>
    </r>
    <r>
      <rPr>
        <sz val="16"/>
        <rFont val="TH SarabunPSK"/>
        <family val="2"/>
      </rPr>
      <t xml:space="preserve">  1.  ส่งเสริมสนับสนุนหมู่บ้าน/ชุมชน ให้มีความเข้มแข็ง มีการพัฒนาที่ดีขึ้น                            </t>
    </r>
  </si>
  <si>
    <t xml:space="preserve">    2. ขับเคลื่อนแนวทางปรัชญาเศรษฐกิจพอเพียงแก่หมู่บ้าน/ชุมชน อย่างทั่วถึง</t>
  </si>
  <si>
    <t xml:space="preserve">    3. พัฒนาและส่งเสริมประสิทธิภาพการปฏิบัติงานของบุคลากรเพื่อช่วยเหลือและแก้ไข</t>
  </si>
  <si>
    <t xml:space="preserve">    4. เสริมสร้างความเข้มแข็งปลอดภัยในชีวิตและทรัพย์สิน</t>
  </si>
  <si>
    <t xml:space="preserve">     6. เสริมความความปลอดภัยทางถนน ลดอุบัติเหตุทุกรูปแบบ</t>
  </si>
  <si>
    <t>ประเด็นยุทธศาสตร์ด้านการเกษตรและสหกรณ์จังหวัดพิษณุโลก ปี 2555 - 2559</t>
  </si>
  <si>
    <t xml:space="preserve">ประเด็นยุทธศาสตร์ที่ </t>
  </si>
  <si>
    <t>1 การพัฒนาคุณภาพชีวิตเกษตรกร</t>
  </si>
  <si>
    <t>1. พัฒนาเกษตรกรให้มีความปราดเปรื่อง</t>
  </si>
  <si>
    <t>2. พัฒนาองค์ความรู้ให้เกษตรกรเพื่อปรับเปลี่ยนการผลิต</t>
  </si>
  <si>
    <t xml:space="preserve">3. เพิ่มประสิทธิภาพการบริหารจัดการ  สถาบันเกษตรกร  องค์กรเกษตรกร และเกษตรกร </t>
  </si>
  <si>
    <r>
      <t xml:space="preserve">    </t>
    </r>
    <r>
      <rPr>
        <sz val="16"/>
        <rFont val="TH SarabunPSK"/>
        <family val="2"/>
      </rPr>
      <t>ผ่านกลไกเครือข่ายสภาเกษตรกร และอาสาสมัครเกษตรกร</t>
    </r>
  </si>
  <si>
    <t>2 การพัฒนาขีดความสามารถในการผลิต  การจัดการสินค้าเกษตร และความมั่นคงอาหาร</t>
  </si>
  <si>
    <t>1. ส่งเสริมการวางแผนการผลิตสินค้าในเขตเกษตรเศรษฐกิจ</t>
  </si>
  <si>
    <t>2. พัฒนาสินค้าเกษตรให้มีคุณภาพมาตรฐานปลอดภัยสู่ตลาดสากล</t>
  </si>
  <si>
    <t>3. เพิ่มศักยภาพในการแข่งขันตลาดสินค้าเกษตรปลอดภัย</t>
  </si>
  <si>
    <t>4. จัดตั้งศูนย์ประสานงานด้านการเฝ้าระวังและเตือนภัยควบคุมการระบาดศัตรูพืช</t>
  </si>
  <si>
    <t>3. การพัฒนาทรัพยากรการเกษตรอย่างมีประสิทธิภาพ สมดุลและยั่งยืน</t>
  </si>
  <si>
    <t>1. ส่งเสริมการทำเกษตรกรรมแบบยั่งยืน</t>
  </si>
  <si>
    <t>2. ส่งเสริมและพัฒนาระบบชลประทานและการบริหารจัดการน้ำ</t>
  </si>
  <si>
    <t>3. พัฒนาและขยายผลการเรียนรู้ตามแนวปรัชญาเศรษฐกิจพอเพียง</t>
  </si>
  <si>
    <t>4. วิจัยและพัฒนาและสร้างนวัตกรรมการผลิตทางการเกษตรเพื่อสร้างมูลค่าผลผลิต</t>
  </si>
  <si>
    <t xml:space="preserve">    ทางการเกษตร</t>
  </si>
  <si>
    <t>4. การพัฒนาการบริหารจัดการด้านการเกษตรและสหกรณ์ของจังหวัด</t>
  </si>
  <si>
    <t>1. สร้างระบบเตือนภัยด้านการเกษตร</t>
  </si>
  <si>
    <t>2. สร้างและพัฒนาระบบฐานข้อมูลเทคโนโลยีการเกษตรแบบเบ็ดเสร็จ</t>
  </si>
  <si>
    <t>3. พัฒนาศักยภาพบุคลากรภาครัฐเพื่อให้เป็น Smart officer</t>
  </si>
  <si>
    <t xml:space="preserve">                              5. เสริมสร้างพลังทางสังคมทุกรูปแบบ สร้างภูมิคุ้มกันและติดอาวุธทางปัญญาให้กับชุมชนเพื่อ</t>
  </si>
  <si>
    <t xml:space="preserve">       ปัญหาประชาชนในพื้นที่</t>
  </si>
  <si>
    <t xml:space="preserve">        ลดความเหลื่อมล้ำและสร้างความเข้มแข็งให้กับสังคม</t>
  </si>
  <si>
    <t xml:space="preserve">                    ผู้โดยสารทางบก/อากาศ            </t>
  </si>
  <si>
    <t xml:space="preserve">                             2. ส่งเสริมการเป็นศูนย์กลางการบริการการค้า การขนส่งสินค้า  ผู้โดยสารทางบก/อากาศ            </t>
  </si>
  <si>
    <t xml:space="preserve">    2. เพิ่มประสิทธิภาพการบริหารจัดการองค์กรเกษตรกรและเกษตรกร  ในรูปแบบ Green    </t>
  </si>
  <si>
    <t xml:space="preserve">        Economy และ Zero waste agriculture โดยการใช้วิทยาศาสตร์ เทคโนโลยี และนวัตกรรม</t>
  </si>
  <si>
    <r>
      <t xml:space="preserve">:  </t>
    </r>
    <r>
      <rPr>
        <sz val="16"/>
        <rFont val="TH SarabunPSK"/>
        <family val="2"/>
      </rPr>
      <t>1.</t>
    </r>
    <r>
      <rPr>
        <b/>
        <sz val="16"/>
        <color indexed="36"/>
        <rFont val="TH SarabunPSK"/>
        <family val="2"/>
      </rPr>
      <t xml:space="preserve"> </t>
    </r>
    <r>
      <rPr>
        <sz val="16"/>
        <rFont val="TH SarabunPSK"/>
        <family val="2"/>
      </rPr>
      <t xml:space="preserve">บริหารจัดการสินค้าเกษตรให้มีคุณภาพมาตรฐานปลอดภัยเชื่อมโยงการตลาดและ การแปรรูป  </t>
    </r>
  </si>
  <si>
    <t xml:space="preserve">                 5. ส่งเสริมการอนุรักษ์และฟื้นฟูสิ่งแวดล้อมศิลปกรรมเมืองเก่าและศาสนสถานที่สำคัญของจังหวัด</t>
  </si>
  <si>
    <t xml:space="preserve">     2. อนุรักษ์ และพัฒนาแหล่งน้ำธรรมชาติเพื่อการอุปโภค บริโภค และน้ำเพื่อ </t>
  </si>
  <si>
    <t xml:space="preserve">        การเกษตรอย่างเพียงพอและป้องกันปัญหาภัยแล้งและอุทกภัยในพื้นที่ </t>
  </si>
  <si>
    <t xml:space="preserve">    7. ส่งเสริมการป้องกันและแก้ไขปัญหาที่มีผลกระทบต่อความสงบเรียบร้อยและความมั่นคง</t>
  </si>
  <si>
    <r>
      <t>(ข้อมูลประกอบการวิเคราะห์โครงการ ให้นำใส่ช่อง</t>
    </r>
    <r>
      <rPr>
        <b/>
        <u/>
        <sz val="16"/>
        <rFont val="TH SarabunPSK"/>
        <family val="2"/>
      </rPr>
      <t>ตารางที่ 8</t>
    </r>
    <r>
      <rPr>
        <b/>
        <sz val="16"/>
        <rFont val="TH SarabunPSK"/>
        <family val="2"/>
      </rPr>
      <t xml:space="preserve">  ตามแบบ ผป.02 - 04)</t>
    </r>
  </si>
  <si>
    <r>
      <t xml:space="preserve"> (ข้อมูลประกอบการวิเคราะห์โครงการ ให้นำใส่ช่อง</t>
    </r>
    <r>
      <rPr>
        <b/>
        <u/>
        <sz val="16"/>
        <rFont val="TH SarabunPSK"/>
        <family val="2"/>
      </rPr>
      <t xml:space="preserve">ตารางที่ </t>
    </r>
    <r>
      <rPr>
        <b/>
        <sz val="16"/>
        <rFont val="TH SarabunPSK"/>
        <family val="2"/>
      </rPr>
      <t>9 ตามแบบ ผป.02 - 04)</t>
    </r>
  </si>
  <si>
    <r>
      <t xml:space="preserve"> (ข้อมูลประกอบการวิเคราะห์โครงการ ให้นำใส่ช่อง</t>
    </r>
    <r>
      <rPr>
        <b/>
        <u/>
        <sz val="16"/>
        <rFont val="TH SarabunPSK"/>
        <family val="2"/>
      </rPr>
      <t>ตารางที่ 10</t>
    </r>
    <r>
      <rPr>
        <b/>
        <sz val="16"/>
        <rFont val="TH SarabunPSK"/>
        <family val="2"/>
      </rPr>
      <t xml:space="preserve"> ตามแบบ ผป. 02 - 04)</t>
    </r>
  </si>
  <si>
    <t>สำนักงานเกษตรจังหวัดพิษณุโลก</t>
  </si>
  <si>
    <t>แผนงานพื้นฐาน/ยุทธศาสตร์ : ด้านการสร้างความสามารถในการแข่งขันของประเทศ</t>
  </si>
  <si>
    <r>
      <t xml:space="preserve">                  </t>
    </r>
    <r>
      <rPr>
        <b/>
        <u/>
        <sz val="12"/>
        <rFont val="TH SarabunPSK"/>
        <family val="2"/>
      </rPr>
      <t xml:space="preserve">หมายเหตุ </t>
    </r>
    <r>
      <rPr>
        <sz val="12"/>
        <rFont val="TH SarabunPSK"/>
        <family val="2"/>
      </rPr>
      <t xml:space="preserve">         - โครงการ  หมายถึง  จำนวนงาน/โครงการ</t>
    </r>
  </si>
  <si>
    <t>โครงการพัฒนาพื้นที่เขื่อนแควน้อยจังหวัดพิษณุโลก</t>
  </si>
  <si>
    <t>1. ฝึกอบรมถ่ายทอดความรู้แก่เกษตรกรหลักสูตรการพัฒนาคุณภาพผลผลิตพืชในเขตชลประทาน</t>
  </si>
  <si>
    <t>2.  ฝึกอบรมถ่ายทอดความรู้แก่เกษตรกรหลักสูตรการฟื้นฟูการเกษตรหลังประสบอุทกภัย</t>
  </si>
  <si>
    <t>3. แปลงเรียนรู้เพื่อเป็นต้นแบบสำหรับการเรียนรู้แบบมีส่วนร่วมและฝึกปฏิบัติ</t>
  </si>
  <si>
    <t>4. ทัศนศึกษาดูงานของเกษตรกร</t>
  </si>
  <si>
    <t>5. บริหารจัดการ ติดตามและประเมินผลโครงการ</t>
  </si>
  <si>
    <t>ราย</t>
  </si>
  <si>
    <t>กรมส่งเสริมการเกษตร</t>
  </si>
  <si>
    <t>ธค.-กย.59</t>
  </si>
  <si>
    <t>ไร่</t>
  </si>
  <si>
    <t>คก</t>
  </si>
  <si>
    <t>1. ฝึกอบรมเกษตรกรเพื่อถ่ายทอดเทคโนโลยีการผลิตพืชบนพื้นที่สูง</t>
  </si>
  <si>
    <t>2. การปลูกผักสมุนไพรพื้นบ้านและยารักษาโรค</t>
  </si>
  <si>
    <t>3. ถ่ายทอดเทคโนโลยีการถนอมแปรรูปผลผลิตทางการเกษตรและพัฒนาผลิตภัณฑ์</t>
  </si>
  <si>
    <t>กลุ่ม</t>
  </si>
  <si>
    <t>4. สนับสนุนการปฏิบัติงานของเจ้าหน้าที่</t>
  </si>
  <si>
    <t>ลุ่มน้ำ</t>
  </si>
  <si>
    <t>โครงการรักษ์น้ำเพื่อแม่ของแผ่นดิน</t>
  </si>
  <si>
    <r>
      <rPr>
        <b/>
        <u/>
        <sz val="12"/>
        <rFont val="TH SarabunPSK"/>
        <family val="2"/>
      </rPr>
      <t>ผลผลิต</t>
    </r>
    <r>
      <rPr>
        <b/>
        <sz val="12"/>
        <rFont val="TH SarabunPSK"/>
        <family val="2"/>
      </rPr>
      <t>/โครงการ : เกษตรกรได้รับการส่งเสริมและพัฒนาศักยภาพ</t>
    </r>
  </si>
  <si>
    <t xml:space="preserve">1. จัดคลินิกเกษตรเคลื่อนที่ฯ ไตรมาส 1 (ตามแผนจังหวัด) </t>
  </si>
  <si>
    <t>150 (1วัน)</t>
  </si>
  <si>
    <t xml:space="preserve">2. จัดคลินิกเกษตรเคลื่อนที่ฯ ไตรมาส 2 (ตามแผนจังหวัด)  </t>
  </si>
  <si>
    <t xml:space="preserve">3. จัดคลินิกเกษตรเคลื่อนที่ฯ เนื่องในวันคล้ายวันประสูติพระเจ้าหลานเธอพระองค์เจ้าทีปังกรรัศมีโชติ </t>
  </si>
  <si>
    <t>150 (2วัน)</t>
  </si>
  <si>
    <t>4. จัดคลินิกเกษตรเคลื่อนที่ฯ เนื่องในวันคล้ายวันพระราชสมภพสมเด็จพระบรมโอรสาธิราชฯ</t>
  </si>
  <si>
    <t>1. จัดทำแปลงผลิตพืชในโรงเรียน</t>
  </si>
  <si>
    <t>โรงเรียน</t>
  </si>
  <si>
    <t>2. ส่งเสริมอาชีพการเกษตรและเคหกิจในหมู่บ้านที่โรงเรียนตั้งอยู่</t>
  </si>
  <si>
    <t>หมู่บ้าน</t>
  </si>
  <si>
    <t>โครงการเกษตรเพื่ออาหารกลางวัน</t>
  </si>
  <si>
    <t>อ.ชาติตระการ</t>
  </si>
  <si>
    <t>1. จัดเวทีชุมชน สำรวจความต้องการ</t>
  </si>
  <si>
    <t>2. อบรมถ่ายทอดความรู้แก่เกษตรกรเพื่อทำการเกษตรที่เหมาะสม</t>
  </si>
  <si>
    <t>3. ศึกษาดูงานแลกเปลี่ยนเรียนรู้ของเกษตรกร</t>
  </si>
  <si>
    <t xml:space="preserve">4. จัดทำพัฒนาจุดเรียนรู้การทำการเกษตรที่เหมาะสมตามหลักปรัชญาเศรษฐกิจพอเพียง  </t>
  </si>
  <si>
    <t>5. ติดตามประเมินผล  และสรุปผลการดำเนินงานโครงการ พร้อมจัดทำฐานข้อมูลเกษตรกรที่เข้าร่วมโครงการ</t>
  </si>
  <si>
    <t>ครั้ง</t>
  </si>
  <si>
    <t>โครงการหนึ่งใจ...เกษตรกร</t>
  </si>
  <si>
    <t>1. พัฒนา Smart Farmer</t>
  </si>
  <si>
    <t>1.1 เวทีพัฒนาและค้นหา  Smart Farmer ต้นแบบ ระดับอำเภอ</t>
  </si>
  <si>
    <t>1.2 สัมมนาขยายผล  Smart Farmer ต้นแบบ ระดับจังหวัด</t>
  </si>
  <si>
    <t>1.3 บริหารจัดการ ติดตามและประเมินผลโครงการ</t>
  </si>
  <si>
    <t>โครงการพัฒนาเกษตรกรเป็น smart farmer</t>
  </si>
  <si>
    <t>ทุกอำเภอ</t>
  </si>
  <si>
    <t>โครงการคลินิกเกษตรเคลื่อนที่ในพระราชานุ-เคราะห์ฯ</t>
  </si>
  <si>
    <t>1. พัฒนาเกษตรกรรุ่นใหม่ให้เป็น Smart Farmer</t>
  </si>
  <si>
    <t>1.1 อบรมหลักสูตร พัฒนาเกษตรกรรุ่นใหม่ให้เป็น Young Smart Farmer</t>
  </si>
  <si>
    <t>1.2 บริหารจัดการ ติดตามและประเมินผลโครงการ</t>
  </si>
  <si>
    <t>โครงการพัฒนาเกษตรกรรุ่นใหม่ให้เป็น smart farmer</t>
  </si>
  <si>
    <t>1. ขับเคลื่อนงานอาสาสมัครเกษตร</t>
  </si>
  <si>
    <t>1.1 ประชุมคณะกรรมการบริหารงานอาสาสมัครเกษตรจังหวัด</t>
  </si>
  <si>
    <t>จังหวัด</t>
  </si>
  <si>
    <t>1.2 ประชุมคณะกรรมการอาสาสมัครเกษตรจังหวัด</t>
  </si>
  <si>
    <t>คน</t>
  </si>
  <si>
    <t>2. ส่งเสริมและและพัฒนากระบวนการปฏิบัติงาน</t>
  </si>
  <si>
    <t>2.1 เวทีแลกเปลี่ยนเรียนรู้อาสาสมัครเกษตรหมู่บ้านระดับจังหวัด</t>
  </si>
  <si>
    <t>3. เอกสารและสื่อประชาสัมพันธ์</t>
  </si>
  <si>
    <t>3.1 ป้ายที่ทำการอาสาสมัครหมู่บ้าน</t>
  </si>
  <si>
    <t>ป้าย</t>
  </si>
  <si>
    <t>4. บริหารจัดการ ติดตามและประเมินผลโครงการ</t>
  </si>
  <si>
    <t>โครงการอาสาสมัครเกษตรกร</t>
  </si>
  <si>
    <t>1. ขับเคลื่อนการทำงานส่งเสริมการเกษตรในพื้นที่</t>
  </si>
  <si>
    <t>โครงการขับเคลื่อนการทำงานส่งเสริมการเกษตรในพื้นที่</t>
  </si>
  <si>
    <t>1. ส่งเสริมและพัฒนากลุ่มส่งเสริมอาชีพการเกษตรให้มีความเข้มแข็ง</t>
  </si>
  <si>
    <t>1.1 วิเคราะห์ศักยภาพของกลุ่ม จัดทำแผนการเรียนรู้ และแผนการดำเนินงานกิจกรรมของกลุ่ม เพื่อพัฒนากลุ่ม</t>
  </si>
  <si>
    <t xml:space="preserve">1.2 อบรมถ่ายทอดความรู้เพื่อพัฒนากลุ่มตามแผนที่จัดไว้ </t>
  </si>
  <si>
    <t xml:space="preserve">1.3 สัมมนาเชิงปฎิบัติการสร้างเครือข่ายกลุ่มส่งเสริมอาชีพการเกษตรระดับจังหวัด </t>
  </si>
  <si>
    <t>1.4 ติดตามประเมินผล   และสรุปผลการดำเนินงานโครงการ พร้อมจัดทำฐานข้อมูลเกษตรกรที่เข้าร่วมโครงการ</t>
  </si>
  <si>
    <t>2. ส่งเสริมและพัฒนากลุ่มแม่บ้านเกษตรกร</t>
  </si>
  <si>
    <t>2.1อบรมเพิ่มประสิทธิภาพด้านเคหกิจเกษตรในกลุ่มแม่บ้านเกษตรกร</t>
  </si>
  <si>
    <t>2.2สนับสนุนการดำเนินกิจกรรมตามแผนเพิ่มประสิทธิภาพกลุ่มแม่บ้านเกษตรกร</t>
  </si>
  <si>
    <t>3. ส่งเสริมและพัฒนากลุ่มยุวเกษตรกร</t>
  </si>
  <si>
    <t>3.1 ส่งเสริมและพัฒนากลุ่มยุวเกษตรกร</t>
  </si>
  <si>
    <t>1) อบรมถ่ายทอดความรู้และฝึกทักษะ</t>
  </si>
  <si>
    <t>2) พัฒนาทักษะและฝึกปฏิบัติตาม</t>
  </si>
  <si>
    <t>3.2 แลกเปลี่ยนเรียนรู้และเชื่อมโยงเครือข่าย</t>
  </si>
  <si>
    <t>3.3 บริหารจัดการ ติดตามและประเมินผล</t>
  </si>
  <si>
    <t>คก.</t>
  </si>
  <si>
    <t>โครงการเสริมสร้างและพัฒนาศักยภาพองค์กรเกษตรกร</t>
  </si>
  <si>
    <t>1. ส่งเสริมความมั่นคงด้านอาหาร</t>
  </si>
  <si>
    <t>1.1 สร้างกระบวนการเรียนรู้ จัดทำเวทีชุมชน เพื่อสร้างแนวทางจัดทำแผนส่งเสริมความมั่นคงด้านอาหาร</t>
  </si>
  <si>
    <t>1.2 อบรมถ่ายทอดความรู้เคหกิจเกษตร เทคโนโลยีการผลิตอาหารส่งเสริมการปลูกพืชและการถนอมอาหาร เพื่อบริโภคในครัวเรือนและชุมชน</t>
  </si>
  <si>
    <t>1.3 จัดทำกิจกรรมสร้างแหล่งอาหาร สนับสนุนปัจจัยการผลิต</t>
  </si>
  <si>
    <t>จุด</t>
  </si>
  <si>
    <t>โครงการส่งเสริมเคหกิจเกษตรเพื่อความมั่นคงด้านอาหารในครัวเรือนและชุมชน</t>
  </si>
  <si>
    <t>1. ขยายผลและขับเคลื่อนการดำเนินงานวิสาหกิจชุมชน</t>
  </si>
  <si>
    <t>1.1 ขับเคลื่อนการดำเนินงานวิสาหกิจชุมชนสำหรับเจ้าหน้าที่</t>
  </si>
  <si>
    <t>1.2 ขับเคลื่อนการดำเนินงานวิสาหกิจชุมชนสาหรับสมาชิกวิสาหกิจชุมชน</t>
  </si>
  <si>
    <t>2. ดำเนินการด้านทะเบียนและฐานข้อมูลวิสาหกิจชุมชน</t>
  </si>
  <si>
    <t>2.1 สนับสนุนวัสดุสำนักงานและวัสดุคอมพิวเตอร์จดทะเบียนวิสาหกิจชุมชน</t>
  </si>
  <si>
    <t>3. พัฒนาวิสาหกิจชุมชนและเครือข่ายวิสาหกิจชุมชน</t>
  </si>
  <si>
    <t>3.1 ยกระดับการพัฒนาวิสาหกิจชุมชน</t>
  </si>
  <si>
    <t>1) ส่งเสริมการดำเนินงานวิสาหกิจชุมชนด้านการพัฒนาสินค้าเกษตรแปรรูปขั้นต้น</t>
  </si>
  <si>
    <t xml:space="preserve"> 2)  สนับสนุนการดำเนินงานวิสาหกิจชุมชนด้านการเพิ่มมูลค่าสินค้าเกษตรแปรรูป</t>
  </si>
  <si>
    <t>แห่ง</t>
  </si>
  <si>
    <t>3.2 พัฒนาวิสาหกิจชุมชนต้นแบบและขยายผล</t>
  </si>
  <si>
    <t xml:space="preserve"> 1) คัดเลือกวิสาหกิจชุมชนดีเด่นระดับจังหวัด</t>
  </si>
  <si>
    <t xml:space="preserve"> 2) พัฒนาวิสาหกิจชุมชนต้นแบบเป็นแหล่งเรียนรู้</t>
  </si>
  <si>
    <t xml:space="preserve"> - วสช.ดีเด่นระดับจังหวัด ปี 2559</t>
  </si>
  <si>
    <t>4. สนับสนุนกลไกการดาเนินงานส่งเสริมวิสาหกิจชุมชน</t>
  </si>
  <si>
    <t>4.1 ประชุมคณะกรรมการส่งเสริมวิสาหกิจชุมชนจังหวัด</t>
  </si>
  <si>
    <t>4.2 ประชุมคณะอนุกรรมการส่งเสริมวิสาหกิจชุมชนระดับจังหวัด ที่แต่งตั้งโดยคณะกรรมการส่งเสริมวิสาหกิจชุมชนจังหวัด</t>
  </si>
  <si>
    <t>4.3 ประชุมคณะอนุกรรมการส่งเสริมวิสาหกิจชุมชนระดับอำเภอ ที่แต่งตั้งโดยคณะกรรมการส่งเสริมวิสาหกิจชุมชนจังหวัด</t>
  </si>
  <si>
    <t>4.4 รางวัลประกวดวิสาหกิจชุมชนดีเด่นระดับจังหวัด</t>
  </si>
  <si>
    <t>5. การบริหารจัดการและติดตามประเมินผล</t>
  </si>
  <si>
    <t>โครงการขับเคลื่อนการดำเนินงานส่งเสริมและพัฒนาวิสาหกิจชุมชน</t>
  </si>
  <si>
    <t>1. พัฒนาต่อยอดโดยการถ่ายทอดความรู้ด้านการเกษตร การผลิต การตลาดแก่เกษตรกรชาวสวนยางประกอบอาชีพเสริมด้านการเกษตร</t>
  </si>
  <si>
    <t>2. พัฒนาศักยภาพการเชื่อมโยงเครือข่ายการผลิต การตลาด แก่เกษตรกรชาวสวนยางประกอบอาชีพเสริมด้านการเกษตร</t>
  </si>
  <si>
    <t>3. การบริหารจัดการและติดตามประเมินผล</t>
  </si>
  <si>
    <t>โครงการสนับสนุนเกษตรกรชาวสวนยางรายย่อยประกอบอาชีพเสริม</t>
  </si>
  <si>
    <t>1. พัฒนาความรู้และศักยภาพของเกษตรกร</t>
  </si>
  <si>
    <t>1.1  จัดกระบวนการเรียนรู้</t>
  </si>
  <si>
    <t>1.2  อบรมผู้จำหน่ายสินค้าในตลาดเกษตรกร</t>
  </si>
  <si>
    <t>2. พัฒนาตลาดเกษตรกร</t>
  </si>
  <si>
    <t>3. สร้างและส่งเสริมเครือข่ายตลาดเกษตรกร</t>
  </si>
  <si>
    <t>3.1 ประชุมสร้างเครือข่ายแปลงใหญ่สู่ตลาดเกษตรกร</t>
  </si>
  <si>
    <t>โครงการตลาดเกษตรกร</t>
  </si>
  <si>
    <t>1. จัดทำแผนการจัดการพื้นที่การผลิตพืชระดับจังหวัด (ค่าใช้จ่ายในการจัดเก็บ รวบรวม ตรวจสอบ วิเคราะห์ข้อมูล จัดทำรูปเล่มเอกสารรายงานให้ใช้จ่ายเป็นค่าใช้สอย และค่าวัสดุ )</t>
  </si>
  <si>
    <t>2. จัดทำแผนการจัดการพื้นที่การผลิตพืชระดับอำเภอ (ค่าใช้จ่ายในการจัดเก็บ รวบรวม ตรวจสอบ วิเคราะห์ข้อมูล จัดทำรูปเล่มเอกสารรายงานให้ใช้จ่ายเป็นค่าใช้สอย และค่าวัสดุ )</t>
  </si>
  <si>
    <t>3. ค่าจัดประชุมการจัดทำแผนการจัดการพื้นที่การผลิตพืชระดับอำเภอ</t>
  </si>
  <si>
    <t>โครงการบริหารจัดการเขตเศรษฐกิจสำหรับสินค้าเกษตรที่สำคัญ</t>
  </si>
  <si>
    <t>16.1 โครงการย่อยแปลงใหญ่มันสำปะหลัง</t>
  </si>
  <si>
    <t>แปลง</t>
  </si>
  <si>
    <t>1.จัดเตรียมข้อมูลพื้นฐานสมาชิกแปลงใหญ่</t>
  </si>
  <si>
    <t>2. ถ่ายทอดความรู้ให้กับเกษตรกรหลักสูตรเทคโนโลยีที่เหมาะสมกับพื้นที่ (เกษตรกรทั่วไป) จำนวน 2 ครั้ง/ราย</t>
  </si>
  <si>
    <t>3. ส่งเสริมการจัดทำแปลงเรียนรู้</t>
  </si>
  <si>
    <t>4. ถ่ายทอดความรู้ในการบริหารจัดการองค์กรเกษตรกรในแต่ละแปลง/การรวมกลุ่มเกษตรกร  จำนวน 2 ครั้ง/ราย</t>
  </si>
  <si>
    <t>5. ถ่ายทอดความรู้ให้กับเกษตรกรหลักสูตรการบริหารจัดการตลาด/เชื่อมโยงตลาด จำนวน 2 ครั้ง/ราย</t>
  </si>
  <si>
    <t>6. ประชุม/ติดตามงาน/เบี้ยเลี้ยง/พาหนะ/ค่าวัสดุสำนักงานใช้ในโครงการฯ</t>
  </si>
  <si>
    <t>โครงการระบบส่งเสริมเกษตรแบบแปลงใหญ่</t>
  </si>
  <si>
    <t>16.2 โครงการย่อยแปลงใหญ่ไม้ผล (มะม่วง,กล้วย)</t>
  </si>
  <si>
    <t>16.3 โครงการย่อยแปลงใหญ่พืชผัก</t>
  </si>
  <si>
    <t>2. ถ่ายทอดความรู้ให้กับเกษตรกรหลักสูตรเทคโนโลยีที่เหมาะสมกับพื้นที่(เกษตรกรทั่วไป) จำนวน 2 ครั้ง/ราย</t>
  </si>
  <si>
    <t>4. ถ่ายทอดความรู้ในการบริหารจัดการองค์กรเกษตรกรในแต่ละแปลง/การรวมกลุ่มเกษตรกร  จำนวน 2 ครั้ง</t>
  </si>
  <si>
    <t>16.4 โครงการย่อยแปลงใหญ่ข้าวโพดเลี้ยงสัตว์</t>
  </si>
  <si>
    <t>3. ส่งเสริมการจัดทำแปลงเรียนรู้ (ปี59,60,เตรียม)</t>
  </si>
  <si>
    <t>1. พัฒนาเกษตรกรสู่มาตรฐานเกษตรอินทรีย์</t>
  </si>
  <si>
    <t>1.1  อบรมเกษตรกรเพื่อเข้าสู่มาตรฐานเกษตรอินทรีย์</t>
  </si>
  <si>
    <t>ราย/ครั้ง</t>
  </si>
  <si>
    <t>30/3</t>
  </si>
  <si>
    <t>1.2  ติดตามประเมินแปลงเบื้องต้นในการเข้าสู่มาตรฐานเกษตรอินทรีย์</t>
  </si>
  <si>
    <t>แปลง/ครั้ง</t>
  </si>
  <si>
    <t>1.3  ส่งเสริมการควบคุมศัตรูพืชโดยชีววิธีในการผลิตเกษตรอินทรีย์</t>
  </si>
  <si>
    <t>2. ส่งเสริมการผลิตสินค้าเกษตรตามมาตรฐานเกษตรอินทรีย์</t>
  </si>
  <si>
    <t>2.1  พัฒนาการเรียนรู้ด้านเกษตรอินทรีย์ในศูนย์เรียนรู้การเพิ่มประสิทธิภาพการผลิตสินค้าเกษตร</t>
  </si>
  <si>
    <t>ศูนย์</t>
  </si>
  <si>
    <t>3. บริหารจัดการติดตามประเมินผลโครงการ</t>
  </si>
  <si>
    <t>โครงการเกษตรอินทรีย์</t>
  </si>
  <si>
    <t>1. พัฒนาศักยภาพของ ศพก.</t>
  </si>
  <si>
    <t>1.1 การพัฒนาศูนย์เรียนรู้การเพิ่มประสิทธิภาพการผลิตสินค้าเกษตร</t>
  </si>
  <si>
    <t>2. บริหารจัดการเพื่อขับเคลื่อนการดำเนินงาน</t>
  </si>
  <si>
    <t>2.1 ประชุมคณะกรรมการและคณะทำงาน</t>
  </si>
  <si>
    <t xml:space="preserve"> 1) ประชุมคณะกรรมการ ศพก.</t>
  </si>
  <si>
    <t>2.2 อบรมการจัดทำแผนพัฒนาการเกษตรระดับตำบล</t>
  </si>
  <si>
    <t xml:space="preserve"> 1) ฝึกอบรมให้กับเจ้าหน้าที่ส่งเสริมการเกษตร</t>
  </si>
  <si>
    <t>2.3 เวทีเชื่อมโยงเครือข่ายศูนย์เรียนรู้การเพิ่มประสิทธิภาพการผลิตสินค้าเกษตร</t>
  </si>
  <si>
    <t xml:space="preserve"> 1)  ประชุมคณะกรรมการเครือข่าย ศพก.ระดับจังหวัด</t>
  </si>
  <si>
    <t xml:space="preserve"> 18/ 3 </t>
  </si>
  <si>
    <t>2.4 เวทีแลกเปลี่ยนเรียนรู้ระดับจังหวัดเพื่อขับเคลื่อน ศพก.</t>
  </si>
  <si>
    <t xml:space="preserve"> 1) เวทีแลกเปลี่ยนเรียนรู้ระดับอำเภอ (DW)</t>
  </si>
  <si>
    <t xml:space="preserve"> 2) เวทีแลกเปลี่ยนเรียนรู้ระดับจังหวัด (PW)</t>
  </si>
  <si>
    <t>3. กิจกรรมสนับสนุนการให้บริการของ ศพก.</t>
  </si>
  <si>
    <t>3.1 จัดงานวันถ่ายทอดความรู้ (Field day)</t>
  </si>
  <si>
    <t>3.2 สนับสนุนการให้บริการวิชาการและข้อมูลข่าวสารแก่ ศพก.</t>
  </si>
  <si>
    <t>4. กิจกรรมพัฒนาเกษตรกรผู้นำ</t>
  </si>
  <si>
    <t>4.1 จัดกระบวนการเรียนรู้ให้กับเกษตรกรผู้นำ</t>
  </si>
  <si>
    <t>5. กิจกรรมการพัฒนาศูนย์เครือข่าย</t>
  </si>
  <si>
    <t>5.1 พัฒนาศูนย์จัดการดินปุ๋ยชุมชน</t>
  </si>
  <si>
    <t>1)  สนับสนุนการดำเนินกิจกรรมของ (ศดปช.)</t>
  </si>
  <si>
    <t>2)  จัดเวทีสร้างเครือข่าย ศดปช. ระดับจังหวัด</t>
  </si>
  <si>
    <t>5.2 ถ่ายทอดเทคโนโลยีด้านการใช้ปุ๋ยเพื่อลดต้นทุนการผลิต</t>
  </si>
  <si>
    <t>1) จัดกระบวนการเรียนรู้ด้านการจัดการดินและปุ๋ย</t>
  </si>
  <si>
    <t>2) จัดทำแปลงเรียนรู้การใช้ปุ่ยเพื่อลดต้นทุนการผลิต</t>
  </si>
  <si>
    <t>3) จัดงานวันให้บริการตรวจวิเคราะห์ดิน</t>
  </si>
  <si>
    <t xml:space="preserve">4) บริหารจัดการติดตามและประเมินผลโครงการ </t>
  </si>
  <si>
    <t>5.3 พัฒนาศักยภาพศูนย์จัดการศัตรูพืชชุมชน (ศจช)</t>
  </si>
  <si>
    <t>1)  จัดกระบวนการเรียนรู้ศัตรูพืชแบบผสมผสาน</t>
  </si>
  <si>
    <t>ศูนย์/ครั้ง</t>
  </si>
  <si>
    <t>2) สนับสนุนวัสดุอุปกรณ์ ศจช.</t>
  </si>
  <si>
    <t>3) จัดเวทีเสวนาเครือข่าย ศจช.</t>
  </si>
  <si>
    <t>4) คัดเลือก ศจช. ดีเด่นระดับจังหวัด</t>
  </si>
  <si>
    <t>5.4 ปรับพฤติกรรมการใช้สารเคมีของเกษตรกร</t>
  </si>
  <si>
    <t>1) จัดงานรณรงค์ถ่ายทอดเทคโนโลยี</t>
  </si>
  <si>
    <t>2) จัดกระบวนการเรียนรู้แบบมีส่วนร่วม</t>
  </si>
  <si>
    <t>3) ตรวจสารพิษตกค้างในเกษตรกร</t>
  </si>
  <si>
    <t>5.5 พัฒนาระบบติดตาม พยากรณ์การระบาด</t>
  </si>
  <si>
    <t>1)  ทำแปลงสำรวจติดตามและสนับสนุนอุปกรณ์</t>
  </si>
  <si>
    <t>5.6 ส่งเสริมและบริหารจัดการศัตรูพืชในพื้นที่</t>
  </si>
  <si>
    <t>1) จัดกระบวนการเรียนรู้เกษตรกรผู้ปลูกผัก</t>
  </si>
  <si>
    <t>2) สนับสนุน วัสดุควบคุมแมลงวันผลไม้</t>
  </si>
  <si>
    <t>3) พัฒนาจุดเรียนรู้ศัตรูมะม่วง</t>
  </si>
  <si>
    <t>โครงการศูนย์เรียนรู้การเพิ่มประสิทธิภาพการผลิตสินค้าเกษตร</t>
  </si>
  <si>
    <t>หน่วยงาน</t>
  </si>
  <si>
    <t>1. การบริหารโครงการ</t>
  </si>
  <si>
    <t>1.1 ป้ายประชาสัมพันธ์</t>
  </si>
  <si>
    <t>2. จัดกระบวนการเรียนรู้</t>
  </si>
  <si>
    <t>2.1 จัดกระบวนการเรียนรู้กลุ่มละ 3 ครั้ง</t>
  </si>
  <si>
    <t>1) จัดกระบวนการกลุ่มเพื่อจัดทำแผนการผลิตและแผนการอบรมตามความต้องการของกลุ่ม 1 ครั้ง</t>
  </si>
  <si>
    <t>2) ถ่ายทอดความรู้ในด้านต่างๆ ที่เกี่ยวข้อง 1 ครั้ง</t>
  </si>
  <si>
    <t>3) จัดเวทีแลกเปลี่ยนเรียนรู้ 1 ครั้ง</t>
  </si>
  <si>
    <t>3. จัดทำแปลงส่งเสริมเกษตรทฤษฎีใหม่</t>
  </si>
  <si>
    <t>3.1 สนับสนุนปัจจัยการผลิตบางส่วน ได้แก่ พันธุ์พืช สัตว์ ประมง</t>
  </si>
  <si>
    <t>ครัว เรือน</t>
  </si>
  <si>
    <t>4. การเชื่อมโยงตลาด</t>
  </si>
  <si>
    <t>4.1 สนับสนุนตลาดเกษตรกร และตลาดออนไลน์</t>
  </si>
  <si>
    <t>โครงการส่งเสริมเกษตรทฤษฎีใหม่และเกษตรกรรมยั่งยืน</t>
  </si>
  <si>
    <t>1. พัฒนาเกษตรกร</t>
  </si>
  <si>
    <t>1.1 จัดตั้งและพัฒนาศูนย์ผลิตเมล็ดพันธุ์พืชตระกูลถั่วชุมชน</t>
  </si>
  <si>
    <t xml:space="preserve"> - จัดเวทีเรียนรู้  จำนวน 2 ครั้ง</t>
  </si>
  <si>
    <t>1.2 จัดตั้งกลุ่มเพิ่มประสิทธิภาพการผลิตพืชตระกูลถั่ว</t>
  </si>
  <si>
    <t xml:space="preserve"> - ดูงานศูนย์ผลิตเมล็ดพันธุ์</t>
  </si>
  <si>
    <t>2. เชื่อมโยงการผลิตและการตลาดพืชตระกูลถั่ว</t>
  </si>
  <si>
    <t>2.1 ประชุมเชื่อมโยงระหว่างศูนย์ฯกับผู้ใช้เมล็ดพันธุ์</t>
  </si>
  <si>
    <t>3. รณรงค์และประชาสัมพันธ์ส่งเสริมการปลูกพืชตระกูลถั่ว</t>
  </si>
  <si>
    <t>4. การบริหารจัดการและติดตามประเมินผล</t>
  </si>
  <si>
    <t>1. ถ่ายทอดเทคโนโลยีการยกระดับการผลิตสินค้าเกษตรสู่มาตรฐาน GAP</t>
  </si>
  <si>
    <t>1.1  พัฒนาอาสาสมัครเกษตรกร GAP อาสา</t>
  </si>
  <si>
    <t>1.2  อบรมถ่ายทอดความรู้ให้กับเกษตรกรตามระบบ GAP พืชอาหารรายเดี่ยว</t>
  </si>
  <si>
    <t>300/2</t>
  </si>
  <si>
    <t>1.3  อบรมถ่ายทอดความรู้ให้กับเกษตรกรตามระบบ GAP ในแปลงใหญ่</t>
  </si>
  <si>
    <t>160/2</t>
  </si>
  <si>
    <t>1.4  อบรมและฝึกปฏิบัติ GAP แบบกลุ่ม</t>
  </si>
  <si>
    <t>100/6</t>
  </si>
  <si>
    <t>2. ประเมินแปลงเบื้องต้นตามระบบคุณภาพมาตรฐาน GAP</t>
  </si>
  <si>
    <t>2.1  ติดตามให้คำปรึกษาและประเมินแปลงเบื้องต้นตามระบบ GAP พืชอาหาร</t>
  </si>
  <si>
    <t>300/3</t>
  </si>
  <si>
    <t>2.2  ติดตามให้คำปรึกษาและประเมินแปลงเบื้องต้นตามระบบ GAP ในแปลงใหญ่</t>
  </si>
  <si>
    <t>160/3</t>
  </si>
  <si>
    <t>2.3  ติดตามให้คำปรึกษาและประเมินแปลงเบื้องต้นตามระบบ GAP แบบกลุ่ม</t>
  </si>
  <si>
    <t>กลุ่ม/ครั้ง</t>
  </si>
  <si>
    <t>5/3</t>
  </si>
  <si>
    <t>2.4  ค่าใช้จ่ายในการจัดทำเอกสารประเมินแปลงเบื้องต้น GAP พืชอาหารรายเดี่ยว</t>
  </si>
  <si>
    <t>2.5  ค่าใช้จ่ายในการจัดทำเอกสารประเมินแปลงเบื้องต้น GAP ในแปลงใหญ่</t>
  </si>
  <si>
    <t>2.6  ค่าใช้จ่ายในการจัดทพเอกสารควบคุมภายใน</t>
  </si>
  <si>
    <t>โครงการส่งเสริมและพัฒนาการผลิตพันธุ์พืชชุมชนตามมาตรฐาน</t>
  </si>
  <si>
    <t>โครงการพัฒนาสินค้าเกษตรตามระบบคุณภาพและมาตรฐาน GAP</t>
  </si>
  <si>
    <t>แผนงาน : บูรณาการพัฒนาเศรษฐกิจดิจิทัล</t>
  </si>
  <si>
    <t>1. ปรับปรุงข้อมูลทะเบียนเกษตรกร</t>
  </si>
  <si>
    <t>2. ตรวจสอบ พื้นที่เพาะปลูก (วาดแปลงโดย GISagro/Qgis)</t>
  </si>
  <si>
    <t>โครงการปรับปรุงทะเบียนเกษตรกร</t>
  </si>
  <si>
    <t>ครัวเรือน</t>
  </si>
  <si>
    <t>แผนงาน : บูรณาการพัฒนาเศรษฐกิจฐานรากและชุมชนเข้มแข็ง</t>
  </si>
  <si>
    <t>1. พัฒนาขีดความสามารถในการแข่งขันของวิสาหกิจชุมชนแปรรูปสินค้าเกษตร</t>
  </si>
  <si>
    <t>1.1 ประเมินศักยภาพและเพิ่มทักษะการบริหารจัดการวิสาหกิจชุมชน</t>
  </si>
  <si>
    <t>1.2 เพิ่มประสิทธิภาพการผลิตสินค้าแปรรูปวิสาหกิจชุมชน</t>
  </si>
  <si>
    <t>1.3 ตรวจประเมินสถานที่ผลิต เพื่อเข้าสู่มาตรฐาน GMP/Primary GMP / ฮาลาล</t>
  </si>
  <si>
    <t>2. พัฒนาขีดความสามารถในการแข่งขันของวิสาหกิจชุมชนท่องเที่ยววิถีเกษตร</t>
  </si>
  <si>
    <t>2.1 เพิ่มทักษะเกษตรกรในการจัดทำแผนบริหารจัดการท่องเที่ยววิถีเกษตร</t>
  </si>
  <si>
    <t>โครงการส่งเสริมและพัฒนาวิสาหกิจชุมชน</t>
  </si>
  <si>
    <t>1.จัดเวทีชุมชน</t>
  </si>
  <si>
    <t xml:space="preserve">2.ค่าจ้างเหมาเจ้าหน้าที่ช่วยปฏิบัติงาน </t>
  </si>
  <si>
    <t>3.ค่าอำนวยการตามภารกิจ</t>
  </si>
  <si>
    <t>4.ค่าติตามนิเทศงาน</t>
  </si>
  <si>
    <t>1.ค่าติดตามให้คำแนะนำ ธนาคารต่อเนื่อง ปี 58</t>
  </si>
  <si>
    <t>2.ค่าติดตามให้คำแนะนำ ธนาคารตั้งใหม่ ปี 60</t>
  </si>
  <si>
    <t xml:space="preserve">โครงการระบบส่งเสริมการเกษตรแบบแปลงใหญ่ (นาแปลงใหญ่) ปี 2560 </t>
  </si>
  <si>
    <t>โครงการธนาคารเมล็ดพันธุ์ข้าว ปี 2560</t>
  </si>
  <si>
    <t>1.กิจกรรมจัดเวทีการเรียนรู้แก่ชาวนา</t>
  </si>
  <si>
    <t>2. บริหารจัดการ ติดตาม และประเมินผลโครงการ</t>
  </si>
  <si>
    <t>แผนงาน : ยุทธศาสตร์ส่งเสริมประสิทธิภาพการผลิตการสร้างมูลค่าสินค้าเกษตรและอุตสาหกรรมอาหาร</t>
  </si>
  <si>
    <t>1.ค่าใช้จ่ายสำหรับคณะทำงานตรวจสอบพื้นที่ฯ</t>
  </si>
  <si>
    <t>1. พัฒนาระบบติดตาม พยากรณ์ และเตือนการระบาดศัตรูพืช</t>
  </si>
  <si>
    <t>- สำรวจแปลงติดตามสถานการณ์ (จุดเฝ้าระวังศัตรูพืช)</t>
  </si>
  <si>
    <t xml:space="preserve">การจัดสรรงบประมาณโครงการประจำปีงบประมาณ พ.ศ.2559 (เงินกันเหลื่อมปี - งบรายจ่ายอื่น) </t>
  </si>
  <si>
    <t>โครงการปรับเปลี่ยนการปลูกข้าวไปปลูกพืชที่หลากหลาย ฤดูนาปรัง ปี 2560</t>
  </si>
  <si>
    <t>27</t>
  </si>
  <si>
    <t>28</t>
  </si>
  <si>
    <t>29</t>
  </si>
  <si>
    <t>โครงการพัฒนาประสิทธิภาพการผลิตสินค้าเกษตรภายใต้โครงการอันเนื่องมาจากพระราชดำริจังหวัดพิษณุโลก</t>
  </si>
  <si>
    <t>กิจกรรมหลักที่ 2 การพัฒนาอาชีพการเกษตรตามแนวปรัชญาเศรษฐกิจพอเพียง กิจกรรมย่อยที่ 2.1 กิจกรรมส่งเสริมและสนับสนุนการปลูกพืชหลังนาเพื่อสร้างรายได้</t>
  </si>
  <si>
    <t>งบพัฒนาจังหวัด</t>
  </si>
  <si>
    <t>30</t>
  </si>
  <si>
    <t>โครงการส่งเสริมการผลิตพืชผักปลอดภัยจากสารพิษ</t>
  </si>
  <si>
    <t>31</t>
  </si>
  <si>
    <t>โครงการเชื่อมโยงเส้นทางท่องเที่ยวเชิงเกษตรโดยชุมชนจังหวัดพิษณุโลก</t>
  </si>
  <si>
    <t>โครงการตามแผนปฏิบัติราชการของจังหวัด ปี 2560</t>
  </si>
  <si>
    <t>โครงการตามแผนปฏิบัติราชการของกลุ่มจังหวัด ปี 2560</t>
  </si>
  <si>
    <t>32</t>
  </si>
  <si>
    <t xml:space="preserve">โครงการส่งเสริมและพัฒนาคุณภาพไม้ผลและพืชเมืองหนาว กลุ่มจังหวัดภาคเหนือตอนล่าง 1 </t>
  </si>
  <si>
    <t>5 แผนงาน 32 โครงการ</t>
  </si>
  <si>
    <t>งบกลุ่มจังหวัด</t>
  </si>
  <si>
    <t>ลำดับที่
(1)</t>
  </si>
  <si>
    <t>แผนงาน/ผลผลิต/โครงการ (2)</t>
  </si>
  <si>
    <t>เป้าหมาย (3)</t>
  </si>
  <si>
    <t>พื้นที่ดำเนินการ (4)</t>
  </si>
  <si>
    <t>งบประมาณ
(5)</t>
  </si>
  <si>
    <t>แหล่งที่มาของงบประมาณ
(6)</t>
  </si>
  <si>
    <t>ระยะเวลาดำเนินการ
(7)</t>
  </si>
  <si>
    <t>ประเด็นยุทธศาสตร์กระทรวง
 (8)</t>
  </si>
  <si>
    <t>ประเด็นยุทธศาสตร์จังหวัด
 (9)</t>
  </si>
  <si>
    <t>ประเด็นยุทธศาสตร์ด้านการเกษตรและสหกรณ์ของจังหวัด
 (10)</t>
  </si>
  <si>
    <t>1. การนำเกษตรกรศึกษาดูงานแปลงต้นแบบของโครงการเกษตรทฤษฎีใหม่ เพื่อส่งเสริมองค์ความรู้เชิงปฏิบัติการ</t>
  </si>
  <si>
    <t>โครงการเกษตรทฤษฎีใหม่</t>
  </si>
  <si>
    <t>300 / 1</t>
  </si>
  <si>
    <t>โครงการจัดงานวันสาธิตและถ่ายทอดความรู้การส่งเสริมการผลิตข้าวโพดเลี้ยงสัตว์ (ทดแทนการปลูกข้าว รอบ 2 ปี 2559/60</t>
  </si>
  <si>
    <t>1. จัดงานวันสาธิตและถ่ายทอดความรู้การส่งเสริมการผลิตข้าวโพดเลี้ยงสัตว์</t>
  </si>
  <si>
    <t>33</t>
  </si>
  <si>
    <t>34</t>
  </si>
  <si>
    <r>
      <rPr>
        <b/>
        <u/>
        <sz val="14"/>
        <rFont val="TH SarabunPSK"/>
        <family val="2"/>
      </rPr>
      <t>ผลผลิต</t>
    </r>
    <r>
      <rPr>
        <b/>
        <sz val="14"/>
        <rFont val="TH SarabunPSK"/>
        <family val="2"/>
      </rPr>
      <t>/โครงการ : เกษตรกรได้รับการส่งเสริมและพัฒนาศักยภาพ</t>
    </r>
  </si>
  <si>
    <r>
      <t>แผนงานพื้นฐาน/</t>
    </r>
    <r>
      <rPr>
        <b/>
        <u/>
        <sz val="14"/>
        <rFont val="TH SarabunPSK"/>
        <family val="2"/>
      </rPr>
      <t>ยุทธศาสตร์</t>
    </r>
    <r>
      <rPr>
        <b/>
        <sz val="14"/>
        <rFont val="TH SarabunPSK"/>
        <family val="2"/>
      </rPr>
      <t xml:space="preserve"> : พัฒนาเกษตรกรรมยั่งยืนและเสริมสร้างความเข็มแข็งของเกษตรกรอย่างเป็นระบบ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</si>
  <si>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ตลาดเกษตรกร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</si>
  <si>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:บริหารจัดการเขตเศรษฐกิจสำหรับสินค้าเกษตรที่สำคัญ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</si>
  <si>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ระบบส่งเสริมเกษตรแบบแปลงใหญ่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</si>
  <si>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เกษตรอินทรีย์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</si>
  <si>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ศูนย์เรียนรู้การเพิ่มประสิทธิภาพการผลิตสินค้าเกษตร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</si>
  <si>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ส่งเสริมเกษตรทฤษฎีใหม่และเกษตรกรรมยั่งยืน</t>
    </r>
  </si>
  <si>
    <r>
      <t>แผนงานพื้นฐาน/</t>
    </r>
    <r>
      <rPr>
        <b/>
        <u/>
        <sz val="14"/>
        <rFont val="TH SarabunPSK"/>
        <family val="2"/>
      </rPr>
      <t>ยุทธศาสตร์</t>
    </r>
    <r>
      <rPr>
        <b/>
        <sz val="14"/>
        <rFont val="TH SarabunPSK"/>
        <family val="2"/>
      </rPr>
      <t xml:space="preserve"> : ส่งเสริมประสิทธิภาพการผลิต การสร้างมูลค่าสินค้าเกษตรและอุตสาหกรรมอาหาร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</si>
  <si>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พัฒนาคุณภาพสินค้าเกษตรสู่มาตรฐาน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</si>
  <si>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ปรับปรุงข้อมูลทะเบียนเกษตรกร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</si>
  <si>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ส่งเสริมและพัฒนาวิสาหกิจชุมชน</t>
    </r>
  </si>
  <si>
    <r>
      <t>แผนงาน พื้นฐาน/</t>
    </r>
    <r>
      <rPr>
        <b/>
        <u/>
        <sz val="14"/>
        <rFont val="TH SarabunPSK"/>
        <family val="2"/>
      </rPr>
      <t>ยุทธศาสตร์</t>
    </r>
    <r>
      <rPr>
        <b/>
        <sz val="14"/>
        <rFont val="TH SarabunPSK"/>
        <family val="2"/>
      </rPr>
      <t xml:space="preserve"> : พัฒนาเกษตรกรรมยั่งยืนและเสริมสร้างความเข้มแข็งของเกษตรกรอย่างเป็นระบบ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</si>
  <si>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ระบบส่งเสริมการเกษตรแบบแปลงใหญ่</t>
    </r>
  </si>
  <si>
    <t>60 ราย</t>
  </si>
  <si>
    <t>1 โครงการ</t>
  </si>
  <si>
    <t>100 ราย</t>
  </si>
  <si>
    <t>5 กลุ่ม</t>
  </si>
  <si>
    <t>4 โรงเรียน</t>
  </si>
  <si>
    <t>1 หมู่บ้าน</t>
  </si>
  <si>
    <t>1 ครั้ง</t>
  </si>
  <si>
    <t>45 ราย</t>
  </si>
  <si>
    <t>24 ราย</t>
  </si>
  <si>
    <t>30 ราย</t>
  </si>
  <si>
    <t>250 ราย</t>
  </si>
  <si>
    <t>9 อำเภอ</t>
  </si>
  <si>
    <t>20 ราย</t>
  </si>
  <si>
    <t>20 คน</t>
  </si>
  <si>
    <t>10 ราย</t>
  </si>
  <si>
    <t>1 แห่ง</t>
  </si>
  <si>
    <t>40 ราย</t>
  </si>
  <si>
    <t>69 ราย</t>
  </si>
  <si>
    <t>179 ราย</t>
  </si>
  <si>
    <t>50 ราย</t>
  </si>
  <si>
    <t>30 ราย 3 ครั้ง</t>
  </si>
  <si>
    <t>90 ราย</t>
  </si>
  <si>
    <t>18 คน</t>
  </si>
  <si>
    <t>98 ราย 1 ครั้ง</t>
  </si>
  <si>
    <t>1 ศูนย์</t>
  </si>
  <si>
    <t>27 ราย</t>
  </si>
  <si>
    <t>1 แปลง</t>
  </si>
  <si>
    <t>2 หน่วยงาน</t>
  </si>
  <si>
    <t>6 ศูนย์</t>
  </si>
  <si>
    <t>3 กลุ่ม</t>
  </si>
  <si>
    <t>9 ราย</t>
  </si>
  <si>
    <t>1.อบรมถ่ายทอดความรู้การผลิตเมล็ดพันธุ์ข้าวและการบริหารจัดการศัตรูข้าว</t>
  </si>
  <si>
    <t>ราย/ ครั้ง</t>
  </si>
  <si>
    <t>120 /5</t>
  </si>
  <si>
    <t>2.สนับสนุนการดำเนินกิจกรรมของ ศจช. (กลุ่มนาแปลงใหญ่ กสก. กลุ่มนาอุตสาหกรรม ปี 58 และกลุ่มต่อเนื่อง ปี 59)</t>
  </si>
  <si>
    <t>3.สนับสนุนการดำเนินกิจกรรมของ ศจช. กลุ่มใหม่ ปี 2560</t>
  </si>
  <si>
    <t>4.ประชุม/ติดตามงาน/เบี้ยเลี้ยง/ยานพาหนะ/ค่าวัสดุที่ใช้ในโครงการ</t>
  </si>
  <si>
    <t xml:space="preserve">โครงการระบบส่งเสริมการเกษตรแบบแปลงใหญ่   (นาแปลงใหญ่) ปี 2560 </t>
  </si>
  <si>
    <t>กพ.-กย.59</t>
  </si>
  <si>
    <t>1.จัดทำแปลงศูนย์ผลิตเมล็ดพันธุ์พืชตระกูลถั่วชุมชน</t>
  </si>
  <si>
    <t>1.เพิ่มศักยภาพแหล่งท่องเที่ยวสู่ธุรกิจท่องเที่ยววิถีเกษตร</t>
  </si>
  <si>
    <t>แหล่ง</t>
  </si>
  <si>
    <t>1.สนับสนุนการดำเนินงานของวิสาหกิจชุมชนท่องเที่ยววิถึเกษตร</t>
  </si>
  <si>
    <t>1.สำรวจข้อมูลและจัดทำความต้องการใช้เครื่องจักรกลการเกษตร ปี 60 ในพื้นที่ส่งเสริมการทำการเกษตรแปลงใหญ่</t>
  </si>
  <si>
    <t>35</t>
  </si>
  <si>
    <t>โครงการส่งเสริมการใช้เครื่องจักรกลการเกษตรทดแทนแรงงานเกษตร</t>
  </si>
  <si>
    <t>1.การฝึกอบรมเกษตรกร หลักสูตรการลดต้นทุนการผลิตและการลดการใช้สารเคมีทางการเกษตร ส่งเสริมการปลูกพืชใช้น้ำน้อย และหลักสูตรอื่นๆ ตามความต้องการของเกษตรกร</t>
  </si>
  <si>
    <t>2.จัดทำแปลงสาธิตเพื่อส่งเสริมการเรียนรู้แบบมีส่วนร่วม และฝึกปฏิบัติการลดต้นทุนการผลิต</t>
  </si>
  <si>
    <t>3.บริหารจัดการ ติดตาม ประเมินผลโครงการ</t>
  </si>
  <si>
    <t>โครงการเขื่อนทดน้ำผาจุก จังหวัดอุตรดิตถ์</t>
  </si>
  <si>
    <t>36</t>
  </si>
  <si>
    <t>1.ประชุมคณะกรรมการเครือข่ายแปลงใหญ่</t>
  </si>
  <si>
    <t>37</t>
  </si>
  <si>
    <t>โครงการระบบส่งเสริมการเกษตรแบบแปลงใหญ่</t>
  </si>
  <si>
    <t>โครงการส่งเสริมการผลิตข้าวโพดเลี้ยงสัตว์</t>
  </si>
  <si>
    <t>38</t>
  </si>
  <si>
    <t>1. ค่าใช้จ่ายในการจัดเวทีชุมชนรับสมัครเกษตรกร</t>
  </si>
  <si>
    <t>2. ค่าใช้จ่ายในการรับสมัครและบันทึกข้อมูล</t>
  </si>
  <si>
    <t>3. ค่าติดตามและประเมินผลโครงการ</t>
  </si>
  <si>
    <t>1.ฝึกอบรมเจ้าหน้าที่ที่รับผิดชอบงานประชาสัมพันธ์ระดับอำเภอ</t>
  </si>
  <si>
    <t>2. สื่อมวลชนสัญจร</t>
  </si>
  <si>
    <t>โครงการเพิ่มประสิทธิภาพประชาสัมพันธ์และผลิตสื่อในระดับจังหวัด</t>
  </si>
  <si>
    <t>39</t>
  </si>
  <si>
    <t>1.ดำเนินการจัดหาเมล็ดพันธุ์รวมค่าขนส่ง</t>
  </si>
  <si>
    <t>40</t>
  </si>
  <si>
    <t>2.จัดเวทีแลกเปลี่ยนเรียนรู้</t>
  </si>
  <si>
    <t>3.ติดตามให้คำแนะนำ</t>
  </si>
  <si>
    <t>41</t>
  </si>
  <si>
    <t xml:space="preserve">โครงการเสริมสร้างความเข้มแข็งศูนย์ข้าวชุมชนและเครือข่าย </t>
  </si>
  <si>
    <t>42</t>
  </si>
  <si>
    <t>43</t>
  </si>
  <si>
    <t>44</t>
  </si>
  <si>
    <t>45</t>
  </si>
  <si>
    <t>6 แผนงาน 45 โครงการ</t>
  </si>
  <si>
    <r>
      <t>แผนงาน</t>
    </r>
    <r>
      <rPr>
        <b/>
        <u/>
        <sz val="14"/>
        <rFont val="TH SarabunPSK"/>
        <family val="2"/>
      </rPr>
      <t>พื้นฐาน</t>
    </r>
    <r>
      <rPr>
        <b/>
        <sz val="14"/>
        <rFont val="TH SarabunPSK"/>
        <family val="2"/>
      </rPr>
      <t>/ยุทธศาสตร์ : บูรณาการพัฒนาเศรษฐกิจฐานรากและชุมชนเข้มแข็ง</t>
    </r>
  </si>
  <si>
    <r>
      <t>แผนงาน</t>
    </r>
    <r>
      <rPr>
        <b/>
        <u/>
        <sz val="14"/>
        <rFont val="TH SarabunPSK"/>
        <family val="2"/>
      </rPr>
      <t>พื้นฐาน</t>
    </r>
    <r>
      <rPr>
        <b/>
        <sz val="14"/>
        <rFont val="TH SarabunPSK"/>
        <family val="2"/>
      </rPr>
      <t>/ยุทธศาสตร์ : ด้านการสร้างความสามารถในการแข่งขันของประเทศ</t>
    </r>
  </si>
  <si>
    <r>
      <t>แผนงานพื้นฐาน/</t>
    </r>
    <r>
      <rPr>
        <b/>
        <u/>
        <sz val="14"/>
        <rFont val="TH SarabunPSK"/>
        <family val="2"/>
      </rPr>
      <t>ยุทธศาสตร์</t>
    </r>
    <r>
      <rPr>
        <b/>
        <sz val="14"/>
        <rFont val="TH SarabunPSK"/>
        <family val="2"/>
      </rPr>
      <t xml:space="preserve"> : พัฒนาเกษตรกรรมยั่งยืนและเสริมสร้างความเข้มแข็งของเกษตรกรอย่างเป็นระบบ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</si>
  <si>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ส่งเสริมการใช้เครื่องจักรกลการเกษตรทดแทนแรงงานเกษตร</t>
    </r>
  </si>
  <si>
    <r>
      <t xml:space="preserve">แผนงาน </t>
    </r>
    <r>
      <rPr>
        <b/>
        <u/>
        <sz val="14"/>
        <rFont val="TH SarabunPSK"/>
        <family val="2"/>
      </rPr>
      <t>พื้นฐาน</t>
    </r>
    <r>
      <rPr>
        <b/>
        <sz val="14"/>
        <rFont val="TH SarabunPSK"/>
        <family val="2"/>
      </rPr>
      <t>/ยุทธศาสตร์ : บูรณาการบริหารจัดการทรัพยากรน้ำ</t>
    </r>
  </si>
  <si>
    <r>
      <t>ผลผลิต/</t>
    </r>
    <r>
      <rPr>
        <b/>
        <u/>
        <sz val="14"/>
        <rFont val="TH SarabunPSK"/>
        <family val="2"/>
      </rPr>
      <t>โครงการ</t>
    </r>
    <r>
      <rPr>
        <b/>
        <sz val="14"/>
        <rFont val="TH SarabunPSK"/>
        <family val="2"/>
      </rPr>
      <t xml:space="preserve"> : เขื่อนทดน้ำผาจุก จังหวัดอุตรดิตถ์</t>
    </r>
  </si>
  <si>
    <t>40 ไร่</t>
  </si>
  <si>
    <t>2 ไร่</t>
  </si>
  <si>
    <t>1 ลุ่มน้ำ</t>
  </si>
  <si>
    <t>5 ไร่</t>
  </si>
  <si>
    <t>1 จังหวัด</t>
  </si>
  <si>
    <t>13 คน</t>
  </si>
  <si>
    <t>1048 ป้าย</t>
  </si>
  <si>
    <t>6 ครั้ง</t>
  </si>
  <si>
    <t>1 จุด</t>
  </si>
  <si>
    <t>180 ราย</t>
  </si>
  <si>
    <t>15 ราย</t>
  </si>
  <si>
    <t>80 ราย</t>
  </si>
  <si>
    <t>2 แปลง</t>
  </si>
  <si>
    <t>1 โครการ</t>
  </si>
  <si>
    <t>512 ราย</t>
  </si>
  <si>
    <t>262 ราย</t>
  </si>
  <si>
    <t>3 แปลง</t>
  </si>
  <si>
    <t xml:space="preserve">1 โครงการ </t>
  </si>
  <si>
    <t>8 ศูนย์</t>
  </si>
  <si>
    <t>18 ราย 3 ครั้ง</t>
  </si>
  <si>
    <t>98 คน 2 ครั้ง</t>
  </si>
  <si>
    <t>450 ราย</t>
  </si>
  <si>
    <t>9 ศูนย์</t>
  </si>
  <si>
    <t>4 แปลง</t>
  </si>
  <si>
    <t>14 ศูนย์</t>
  </si>
  <si>
    <t>18 ศูนย์</t>
  </si>
  <si>
    <t>300 ไร่</t>
  </si>
  <si>
    <t>90 ครัวเรือน</t>
  </si>
  <si>
    <t>380 ราย</t>
  </si>
  <si>
    <t>300 ราย</t>
  </si>
  <si>
    <t>160 ราย 2 ครั้ง</t>
  </si>
  <si>
    <t>100 ราย 5 ครั้ง</t>
  </si>
  <si>
    <t>160 ราย</t>
  </si>
  <si>
    <t>17600 ราย</t>
  </si>
  <si>
    <t>7000 แปลง</t>
  </si>
  <si>
    <t xml:space="preserve">2 แห่ง </t>
  </si>
  <si>
    <t>1 ราย</t>
  </si>
  <si>
    <t>7221 ราย</t>
  </si>
  <si>
    <t>7238 ราย</t>
  </si>
  <si>
    <t>345 ราย</t>
  </si>
  <si>
    <t>4 ศูนย์</t>
  </si>
  <si>
    <t>6 แปลง</t>
  </si>
  <si>
    <t>2848 ราย</t>
  </si>
  <si>
    <t>2342 ราย</t>
  </si>
  <si>
    <t>โครงการยกระดับอาสาสมัครเกษตรหมู่บ้าน (อกม.) ขยายผลสู่การพัฒนาเกษตรหมู่บ้านเป็น Smart Farmer ในเครือข่ายอาสาสมัครเกษตรหมู่บ้าน (อกม.)</t>
  </si>
  <si>
    <t>ปรับปรุงข้อมูลทะเบียนเกษตรกร (งวดที่ 2)</t>
  </si>
  <si>
    <t>โครงการระบบส่งเสริมการเกษตรแบบแปลงใหญ่ (นาแปลงใหญ่) ปี 2560 (เพิ่มเติม)</t>
  </si>
  <si>
    <t>ธค.59-กย.60</t>
  </si>
  <si>
    <t>กพ.-กย.60</t>
  </si>
  <si>
    <t>เมย.60</t>
  </si>
  <si>
    <t>เมย.-กย.60</t>
  </si>
  <si>
    <t>ส่งเสริมและพัฒนาการผลิตพันธุ์พืชชุมชนตามมาตรฐาน (เพิ่มเติม)</t>
  </si>
  <si>
    <t>47</t>
  </si>
  <si>
    <t>48</t>
  </si>
  <si>
    <t>49</t>
  </si>
  <si>
    <t>โครงการ ๙๑๐๑ ตามรอยเท้าพ่อ ภายใต้ร่มพระบารมี เพื่อการพัฒนาการเกษตรอย่างยั่งยืน</t>
  </si>
  <si>
    <t xml:space="preserve">โครงการระบบส่งเสริมการเกษตรแบบแปลงใหญ่ (นาแปลงใหญ่หลักเกณฑ์ใหม่) ปี 2560 </t>
  </si>
  <si>
    <t>ชุมชน</t>
  </si>
  <si>
    <t>แปลง/ราย</t>
  </si>
  <si>
    <t>13/ 580</t>
  </si>
  <si>
    <t xml:space="preserve">โครงการส่งเสริมระบบการเกษตรแบบแปลงใหญ่ (นาแปลงใหญ่หลักเกณฑ์ใหม่) ปี 2560 </t>
  </si>
  <si>
    <t>50</t>
  </si>
  <si>
    <t>51</t>
  </si>
  <si>
    <t xml:space="preserve">โครงการสร้างการรับรู้ข้อมูลข่าวสารโครงการตามนโยบายของกระทรวงเกษตรและสหกรณ์ปีงบประมาณ 2560 </t>
  </si>
  <si>
    <t>สค.-กย.60</t>
  </si>
  <si>
    <t>กย.60</t>
  </si>
  <si>
    <t>52</t>
  </si>
  <si>
    <t>53</t>
  </si>
  <si>
    <t>54</t>
  </si>
  <si>
    <t>55</t>
  </si>
  <si>
    <t>7 แผนงาน 55 โครงการ</t>
  </si>
  <si>
    <t>งบกรม</t>
  </si>
  <si>
    <t>งบจว</t>
  </si>
  <si>
    <t>ที่มางบ</t>
  </si>
  <si>
    <t>ผลรวมทั้งหมด</t>
  </si>
  <si>
    <t>ผลรวม ของ งบประมาณ
(5)</t>
  </si>
  <si>
    <t>ข้อมูล</t>
  </si>
  <si>
    <t>นับจำนวน ของ แผนงาน/ผลผลิต/โครงการ (2)</t>
  </si>
  <si>
    <t>ผลรวม ผลรวม ของ งบประมาณ
(5)</t>
  </si>
  <si>
    <t>ผลรวม นับจำนวน ของ แผนงาน/ผลผลิต/โครงการ (2)</t>
  </si>
  <si>
    <t>โครงการอาสาสมัครเกษตร</t>
  </si>
  <si>
    <t>โครงการพัฒนาพื้นที่เขื่อนแควน้อย จ.พิษณุโลก</t>
  </si>
  <si>
    <t>โครงการรักษ์น้ำเพื่อพระแม่ของแผ่นดิน</t>
  </si>
  <si>
    <t>โครงการส่งเสริมเศรษฐกิจพอเพียงขยายผลสู่การปฏิบัติ (ปีที่ 1)</t>
  </si>
  <si>
    <t>โครงการคลินิคเกษตรเคลื่อนที่ฯ</t>
  </si>
  <si>
    <t>โครงการสนับสนุนโครงการเกษตรเพื่ออาหารกลางวัน</t>
  </si>
  <si>
    <t>โครงการพัฒนาขีดความสามารถในการแข่งขันสินค้าเกษตรแปรรูป</t>
  </si>
  <si>
    <t xml:space="preserve">โครงการปรับปรุงข้อมูลทะเบียนเกษตรกร </t>
  </si>
  <si>
    <t>โครงการส่งเสริมและพัฒนาการท่องเที่ยววิถีเกษตร</t>
  </si>
  <si>
    <t>โครงการส่งเสริมการใช้เครื่องจักรกลทดแทนแรงงานเกษตร</t>
  </si>
  <si>
    <t>1.2 ติดตามให้คำปรึกษาแนะนำและตรวจประเมินแปลงเบื้องต้น</t>
  </si>
  <si>
    <t>โครงการพัฒนาคุณภาพสินค้าเกษตรสู่มาตรฐาน</t>
  </si>
  <si>
    <t>โครงการเพิ่มประสิทธิภาพและปรับระบบการผลิตสินค้าเกษตรข้าวโพดเลี้ยงสัตว์</t>
  </si>
  <si>
    <t>โครงการเพิ่มประสิทธิภาพการผลิตมันสำปะหลัง</t>
  </si>
  <si>
    <t>โครงการส่งเสริมการผลิตพืชตระกูลถั่วเพื่อความมั่นคงด้านอาหาร</t>
  </si>
  <si>
    <t xml:space="preserve">โครงการส่งเสริมการเพิ่มประสิทธิภาพการผลิตปาล์มน้ำมัน </t>
  </si>
  <si>
    <t>โครงการเพิ่มประสิทธิภาพการผลิตอ้อย</t>
  </si>
  <si>
    <t>โครงการเพิ่มประสิทธิภาพการผลิตสับปะรด</t>
  </si>
  <si>
    <t>โครงการเพิ่มประสิทธิภาพการผลิตสินค้า (ไม้ผล)</t>
  </si>
  <si>
    <t>โครงการสร้างมูลค่าเพิ่มสินค้าเกษตร(ข้าว) ในวิสาหกิจชุมชน</t>
  </si>
  <si>
    <t>โครงการส่งเสริมเกษตรกรรมทางเลือก</t>
  </si>
  <si>
    <t>โครงการพัฒนาเกษตรกรปราดเปรื่อง (Smart Farmer)</t>
  </si>
  <si>
    <t xml:space="preserve">โครงการส่งเสริมการปลูกข้าวโพดเลี้ยงสัตว์ฤดูแล้งหลังนา ปี 2560/61 </t>
  </si>
  <si>
    <t>โครงการปรับปรุงข้อมูลทะเบียนเกษตรกร (เพิ่มเติมครั้งที่ 1)</t>
  </si>
  <si>
    <t xml:space="preserve">โครงการระบบส่งเสริมเกษตรแบบแปลงใหญ่ (นาแปลงใหญ่) ปี 2561 </t>
  </si>
  <si>
    <t>งบกลาง</t>
  </si>
  <si>
    <t>โครงการเพิ่มศักยภาพศูนย์เรียนรู้การเพิ่มประสิทธิภาพการผลิตสินค้าเกษตร</t>
  </si>
  <si>
    <t>โครงการส่งเสริมและพัฒนาพืชเศรษฐกิจในพื้นที่ที่เหมาะสม (Zoning) จังหวัดพิษณุโลก</t>
  </si>
  <si>
    <t>6 แผนงาน 37 โครงการ</t>
  </si>
  <si>
    <t>ชื่อโครงการ</t>
  </si>
  <si>
    <t>ประเด็นยุทธที่</t>
  </si>
  <si>
    <t>อ.บางระกำ</t>
  </si>
  <si>
    <t>อ.วัดโบสถ์</t>
  </si>
  <si>
    <t>อ.นครไทย</t>
  </si>
  <si>
    <t>อ.เมือง</t>
  </si>
  <si>
    <t>อ.วังทอง</t>
  </si>
  <si>
    <t>ประเด็นยุทธศาสตร์ที่ 5 พัฒนาระบบบริหารจัดการภาครัฐ</t>
  </si>
  <si>
    <t>เบิก</t>
  </si>
  <si>
    <t>ผลรวม ของ เบิก</t>
  </si>
  <si>
    <t>แบบบัญชีงาน/โครงการตามแผนปฏิบัติการด้านการเกษตรและสหกรณ์ของจังหวัดพิษณุโลก  ประจำปีงบประมาณ 2561</t>
  </si>
  <si>
    <t>โครงการศูนย์เรียนรู้เพิ่มประสิทธิภาพการผลิตสินค้าเกษตร (Field day)</t>
  </si>
  <si>
    <t>โครงการปรับเปลี่ยนการปลูกข้าวไปปลูกพืชที่หลากหลาย ฤดูนาปรัง ปี 2561</t>
  </si>
  <si>
    <t>โครงการส่งเสริมระบบการเกษตรแบบแปลงใหญ่ (นาแปลงใหญ่หลักเกณฑ์ใหม่) ปี 2560</t>
  </si>
  <si>
    <t>โครงการระบบส่งเสริมการเกษตรแบบแปลงใหญ่ (แปลงใหญ่) ปี 2561</t>
  </si>
  <si>
    <t>โครงการ 9101 ตามรอยเท้าพ่อ ภายใต้ร่มพระบารมี เพื่อการฟื้นฟูอาชีพด้านการเกษตรแก่เกษตรกรผู้ประสบอุทกภัย ปี 2560</t>
  </si>
  <si>
    <t xml:space="preserve">โครงการพัฒนาเกษตรกรปราดเปรื่อง (Smart Farmer ) </t>
  </si>
  <si>
    <t>โครงการส่งเสริมและพัฒนาการท่องเที่ยววิถีเกษตร (เพิ่มเติม)</t>
  </si>
  <si>
    <t>โครงการประชุมเชื่อมโยงการดำเนินงานของคณะกรรมการเครือข่ายแปลงใหญ่และศูนย์เรียนรู้การเพิ่มประสิทธิภาพการผลิตสินค้าเกษตร (ศ.พ.ก.) ปี 2561</t>
  </si>
  <si>
    <t>ครั้ง/ คน</t>
  </si>
  <si>
    <t>6/32</t>
  </si>
  <si>
    <t xml:space="preserve">โครงการส่งเสริมการปลูกพืชหลากหลายฤดูนาปรัง ปี 2561 </t>
  </si>
  <si>
    <t>โครงการส่งเสริมการปลูกพืชหลากหลายฤดูนาปรัง ปี 2561 ครั้งที่ 2</t>
  </si>
  <si>
    <t>โครงการส่งเสริมเกษตรทฤษฎีใหม่และเกษตรกรรมยั่งยืน ปีงบประมาณ พ.ศ. 2561</t>
  </si>
  <si>
    <t>โครงการศูนย์เรียนรู้การเพิ่มประสิทธิภาพการผลิตสินค้าเกษตรตามแนวเศรษฐกิจพอเพียงจังหวัดพิษณุโลก</t>
  </si>
  <si>
    <t>โครงการพัฒนาศักยภาพและส่งเสริมองค์กรเกษตรกรเพื่อพัฒนาสินค้าและบริการด้านการท่องเที่ยวจังหวัดพิษณุโลกอย่างยั่งยืน</t>
  </si>
  <si>
    <t>โครงการเพิ่มศักยภาพการแปรรูปข้าวและสร้างความเข้มแข็งให้ชาวนาในจังหวัดพิษณุโลก</t>
  </si>
  <si>
    <t>46</t>
  </si>
  <si>
    <t>6 แผนงาน 52 โครงการ</t>
  </si>
  <si>
    <t>โครงการสร้างการรับรู้ข้อมูลข่าวสารในงานส่งเสริมการเกษตร ปีงบประมาณ 2561</t>
  </si>
  <si>
    <t>โครงการศูนย์เรียนรู้การเพิ่มประสิทธิภาพการผลิตสินค้าเกษตร กิจกรรมจัดทำแปลงต้นแบบขยายผลการใช้เทคโนโลยีที่เหมาะสมเพื่อลดต้นทุนการผลิต</t>
  </si>
  <si>
    <t>โครงการอาสาสมัครเกษตร ตัวชี้วัดงวดที่ 2</t>
  </si>
  <si>
    <t>โครงการขับเคลื่อนการดำเนินงานส่งเสริมและพัฒนาวิสาหกิจชุมชน ตัวชี้วัดงวดที่ 2</t>
  </si>
  <si>
    <t>โครงการสนับสนุนเกษตรกรชาวสวนยางรายย่อยประกอบอาชีพเสริม ตัวชี้วัดงวดที่ 2</t>
  </si>
  <si>
    <t>โครงการคลินิคเกษตรเคลื่อนที่ฯ ตัวชี้วัดงวดที่ 2</t>
  </si>
  <si>
    <t>โครงการปรับปรุงข้อมูลทะเบียนเกษตรกร ตัวชี้วัดงวดที่ 2</t>
  </si>
  <si>
    <t>โครงการเพิ่มประสิทธิภาพการผลิตมันสำปะหลัง ตัวชี้วัดงวดที่ 2</t>
  </si>
  <si>
    <t>โครงการส่งเสริมการผลิตพืชตระกูลถั่วเพื่อความมั่นคงด้านอาหาร ตัวชี้วัดงวดที่ 2</t>
  </si>
  <si>
    <t>โครงการสร้างมูลค่าเพิ่มสินค้าเกษตร (ข้าว) ในวิสาหกิจชุมชน ตัวชี้วัดงวดที่ 2</t>
  </si>
  <si>
    <t>56</t>
  </si>
  <si>
    <t>โครงการส่งเสริมเกษตรกรรมทางเลือก ตัวชี้วัดงวดที่ 2</t>
  </si>
  <si>
    <t>57</t>
  </si>
  <si>
    <t xml:space="preserve"> โครงการศูนย์เรียนรู้การเพิ่มประสิทธิภาพการผลิตสินค้าเกษตร ตัวชี้วัดงวดที่ 2</t>
  </si>
  <si>
    <t>58</t>
  </si>
  <si>
    <t xml:space="preserve"> โครงการพัฒนาเกษตรกรปราดเปรื่อง (Smart Farmer) ตัวชี้วัดงวดที่ 2</t>
  </si>
  <si>
    <t>59</t>
  </si>
  <si>
    <t xml:space="preserve"> โครงการเกษตรอินทรีย์ ตัวชี้วัดงวดที่ 2</t>
  </si>
  <si>
    <t>60</t>
  </si>
  <si>
    <t>โครงการพัฒนาขีดความสามารถในการแข่งขันสินค้าเกษตรแปรรูป (เพิ่มเติม)</t>
  </si>
  <si>
    <t>โครงการปรับปรุงข้อมูลทะเบียนเกษตรกร (เพิ่มเติมกิจกรรมติดตามการจัดเก็บและปรับปรุง ทบก.)</t>
  </si>
  <si>
    <t>61</t>
  </si>
  <si>
    <t>62</t>
  </si>
  <si>
    <t>โครงการส่งเสริมการผลิตพืชตระกูลถั่วเพื่อความมั่นคงด้านอาหาร (เพิ่มเติม)</t>
  </si>
  <si>
    <t>63</t>
  </si>
  <si>
    <t>โครงการส่งเสริมการปลูกข้าวโพดเลี้ยงสัตว์ ฤดูแล้งหลังนา ปี 2560/61 ภายใต้มาตรการรักษาเสถียรภาพสินค้าเกษตรและรายได้เกษตรกร : ข้าวโพดเลี้ยงสัตว์หลังนา</t>
  </si>
  <si>
    <t>64</t>
  </si>
  <si>
    <t>โครงการสร้างทักษะและส่งเสริมอาชีพด้านการเกษตร</t>
  </si>
  <si>
    <t xml:space="preserve">โครงการพัฒนาผู้ประกอบการเกษตรรุ่นใหม่ </t>
  </si>
  <si>
    <t>65</t>
  </si>
  <si>
    <t>66</t>
  </si>
  <si>
    <t>โครงการส่งเสริมเกษตรทฤษฎีใหม่และเกษตรกรรมยั่งยืน ปีงบประมาณ พ.ศ. 2561 (โครงการตามตัวชี้วัด)</t>
  </si>
  <si>
    <t>67</t>
  </si>
  <si>
    <t>โครงการส่งเสริมภาพลักษณ์และประชาสัมพันธ์ "50 แหล่งท่องเที่ยวเชิงเกษตรต้องชม"</t>
  </si>
  <si>
    <t>โครงการถ่ายทอดความรู้เพื่อพัฒนาการผลิตมะม่วงคุณภาพให้แก่เกษตรกรผู้ผลิตมะม่วง อำเภอพญาเม็งราย จังหวัดเชียงราย เตรียมความพร้อมเข้าสู่การผลิตในระบบแปลงใหญ่</t>
  </si>
  <si>
    <t>68</t>
  </si>
  <si>
    <t>69</t>
  </si>
  <si>
    <t>โครงการส่งเสริมเศรษฐกิจพอเพียงขยายผลสู่การปฏิบัติ ปีที่ 1 (เพิ่มเติม)</t>
  </si>
  <si>
    <t>70</t>
  </si>
  <si>
    <t>71</t>
  </si>
  <si>
    <t>72</t>
  </si>
  <si>
    <t>73</t>
  </si>
  <si>
    <t>74</t>
  </si>
  <si>
    <t>75</t>
  </si>
  <si>
    <t>76</t>
  </si>
  <si>
    <t>77</t>
  </si>
  <si>
    <t>โครงการพัฒนาระบบการผลิตและการตลาดพืชผักปลอดภัยจากสารพิษ ปี 2561</t>
  </si>
  <si>
    <t>78</t>
  </si>
  <si>
    <t>79</t>
  </si>
  <si>
    <t>80</t>
  </si>
  <si>
    <t>โครงการพัฒนาและส่งเสริมการผลิตพืชเศรษฐกิจที่สำคัญของจังหวัดพิษณุโลก กิจกรรม : ส่งเสริมการผลิตข้าวในรูปแบบแปลงใหญ่จังหวัดพิษณุโลก</t>
  </si>
  <si>
    <t>โครงการเมืองสมุนไพรอินทรีย์ สมุนไพรคุณภาพครบวงจร</t>
  </si>
  <si>
    <t>งบจังหวัด</t>
  </si>
  <si>
    <t>ประเด็นยุทธ</t>
  </si>
  <si>
    <t>แหล่งงบ</t>
  </si>
  <si>
    <t>นับจำนวน ของ โครงการ</t>
  </si>
  <si>
    <t>ผลรวม ผลรวม ของ เบิก</t>
  </si>
  <si>
    <t>ผลรวม นับจำนวน ของ โครงการ</t>
  </si>
  <si>
    <t>2. เสริมสร้างและพัฒนาศักยภาพกลุ่มแม่บ้านเกษตรกร</t>
  </si>
  <si>
    <t xml:space="preserve">2.2 พัฒนาศักยภาพกลุ่มแม่บ้านเกษตรกรเพื่อเตรียมความพร้อมสู่ Smart Group </t>
  </si>
  <si>
    <t>3. ส่งเสริมและพัฒนาวิสาหกิจชุมชนต้นแบบ</t>
  </si>
  <si>
    <t>โครงการส่งเสริมการเพิ่มประสิทธิภาพการผลิตสมุนไพร</t>
  </si>
  <si>
    <t>โครงการพัฒนาพื้นที่เขื่อนแควน้อย จังหวัดพิษณุโลก</t>
  </si>
  <si>
    <t>โครงการขึ้นทะเบียนและปรับปรุงทะเบียนเกษตรกร</t>
  </si>
  <si>
    <t>โครงการส่งเสริมการปลูกพืชหลากหลายฤดูนาปรัง</t>
  </si>
  <si>
    <t>โครงการส่งเสริมการอารักขาพืชเพื่อเพิ่มประสิทธิภาพการผลิตสินค้าเกษตร</t>
  </si>
  <si>
    <t>โครงการพัฒนาการผลิตเกษตรอินทรีย์</t>
  </si>
  <si>
    <r>
      <t xml:space="preserve">ลำดับที่
</t>
    </r>
    <r>
      <rPr>
        <sz val="14"/>
        <color indexed="8"/>
        <rFont val="TH SarabunPSK"/>
        <family val="2"/>
      </rPr>
      <t>(1)</t>
    </r>
  </si>
  <si>
    <r>
      <t>แผนงาน/ผลผลิต/โครงการ</t>
    </r>
    <r>
      <rPr>
        <sz val="14"/>
        <color indexed="8"/>
        <rFont val="TH SarabunPSK"/>
        <family val="2"/>
      </rPr>
      <t xml:space="preserve"> (2)</t>
    </r>
  </si>
  <si>
    <r>
      <t xml:space="preserve">เป้าหมาย </t>
    </r>
    <r>
      <rPr>
        <sz val="14"/>
        <color indexed="8"/>
        <rFont val="TH SarabunPSK"/>
        <family val="2"/>
      </rPr>
      <t>(3)</t>
    </r>
  </si>
  <si>
    <r>
      <t xml:space="preserve">งบประมาณ
</t>
    </r>
    <r>
      <rPr>
        <sz val="14"/>
        <color indexed="8"/>
        <rFont val="TH SarabunPSK"/>
        <family val="2"/>
      </rPr>
      <t>(4)</t>
    </r>
  </si>
  <si>
    <r>
      <t xml:space="preserve">แหล่งที่มาของงบประมาณ
</t>
    </r>
    <r>
      <rPr>
        <sz val="14"/>
        <color indexed="8"/>
        <rFont val="TH SarabunPSK"/>
        <family val="2"/>
      </rPr>
      <t>(5)</t>
    </r>
  </si>
  <si>
    <r>
      <t xml:space="preserve">ระยะเวลาดำเนินการ
</t>
    </r>
    <r>
      <rPr>
        <sz val="14"/>
        <color indexed="8"/>
        <rFont val="TH SarabunPSK"/>
        <family val="2"/>
      </rPr>
      <t>(6)</t>
    </r>
  </si>
  <si>
    <r>
      <t xml:space="preserve">ประเด็น
ยุทธศาสตร์กระทรวง
</t>
    </r>
    <r>
      <rPr>
        <sz val="14"/>
        <color indexed="8"/>
        <rFont val="TH SarabunPSK"/>
        <family val="2"/>
      </rPr>
      <t xml:space="preserve"> (7)</t>
    </r>
  </si>
  <si>
    <r>
      <t xml:space="preserve">ประเด็นยุทธศาสตร์จังหวัด
</t>
    </r>
    <r>
      <rPr>
        <sz val="14"/>
        <color indexed="8"/>
        <rFont val="TH SarabunPSK"/>
        <family val="2"/>
      </rPr>
      <t xml:space="preserve"> (8)</t>
    </r>
  </si>
  <si>
    <r>
      <t xml:space="preserve">ผลความก้าวหน้าการดำเนินงาน  </t>
    </r>
    <r>
      <rPr>
        <sz val="14"/>
        <color indexed="8"/>
        <rFont val="TH SarabunPSK"/>
        <family val="2"/>
      </rPr>
      <t>(10)</t>
    </r>
  </si>
  <si>
    <r>
      <t xml:space="preserve">งาน/โครงการ </t>
    </r>
    <r>
      <rPr>
        <sz val="14"/>
        <color indexed="8"/>
        <rFont val="TH SarabunPSK"/>
        <family val="2"/>
      </rPr>
      <t>(10.1)</t>
    </r>
  </si>
  <si>
    <r>
      <t xml:space="preserve">งบประมาณ </t>
    </r>
    <r>
      <rPr>
        <sz val="14"/>
        <color indexed="8"/>
        <rFont val="TH SarabunPSK"/>
        <family val="2"/>
      </rPr>
      <t>(10.2)</t>
    </r>
  </si>
  <si>
    <t>ผลผลิต/โครงการ : พัฒนาศักยภาพกระบวนการผลิตสินค้าเกษตร</t>
  </si>
  <si>
    <t>ผลผลิต/โครงการ : เกษตรกรได้รับการส่งเสริมและพัฒนาศักยภาพ</t>
  </si>
  <si>
    <t>ผลผลิต/โครงการ : ระบบส่งเสริมเกษตรแบบแปลงใหญ่</t>
  </si>
  <si>
    <r>
      <t xml:space="preserve">                  </t>
    </r>
    <r>
      <rPr>
        <b/>
        <u/>
        <sz val="14"/>
        <color indexed="8"/>
        <rFont val="TH SarabunPSK"/>
        <family val="2"/>
      </rPr>
      <t xml:space="preserve">หมายเหตุ </t>
    </r>
    <r>
      <rPr>
        <sz val="14"/>
        <color indexed="8"/>
        <rFont val="TH SarabunPSK"/>
        <family val="2"/>
      </rPr>
      <t xml:space="preserve">         - โครงการ  หมายถึง  จำนวนงาน/โครงการ</t>
    </r>
  </si>
  <si>
    <t>5</t>
  </si>
  <si>
    <t>รวม  5  ยุทธศาสตร์</t>
  </si>
  <si>
    <r>
      <t xml:space="preserve">ลำดับ
</t>
    </r>
    <r>
      <rPr>
        <sz val="13"/>
        <color indexed="8"/>
        <rFont val="TH SarabunPSK"/>
        <family val="2"/>
      </rPr>
      <t>(1)</t>
    </r>
  </si>
  <si>
    <r>
      <t xml:space="preserve">กรม/ส่วนราชการเทียบเท่า
</t>
    </r>
    <r>
      <rPr>
        <sz val="13"/>
        <color indexed="8"/>
        <rFont val="TH SarabunPSK"/>
        <family val="2"/>
      </rPr>
      <t>(2)</t>
    </r>
  </si>
  <si>
    <r>
      <t xml:space="preserve">จำแนกตามแหล่งงบประมาณ
</t>
    </r>
    <r>
      <rPr>
        <sz val="13"/>
        <color indexed="8"/>
        <rFont val="TH SarabunPSK"/>
        <family val="2"/>
      </rPr>
      <t>(3)</t>
    </r>
  </si>
  <si>
    <r>
      <t xml:space="preserve">ประเด็นยุทธศาสตร์กระทรวงเกษตรและสหกรณ์
</t>
    </r>
    <r>
      <rPr>
        <sz val="13"/>
        <color indexed="8"/>
        <rFont val="TH SarabunPSK"/>
        <family val="2"/>
      </rPr>
      <t>(4)</t>
    </r>
  </si>
  <si>
    <r>
      <t xml:space="preserve">จำนวนที่ได้รับอนุมัติ </t>
    </r>
    <r>
      <rPr>
        <sz val="13"/>
        <color indexed="8"/>
        <rFont val="TH SarabunPSK"/>
        <family val="2"/>
      </rPr>
      <t>(5)</t>
    </r>
  </si>
  <si>
    <r>
      <t xml:space="preserve">ผลความก้าวหน้าการดำเนินงาน </t>
    </r>
    <r>
      <rPr>
        <sz val="13"/>
        <color indexed="8"/>
        <rFont val="TH SarabunPSK"/>
        <family val="2"/>
      </rPr>
      <t>(6)</t>
    </r>
  </si>
  <si>
    <r>
      <t xml:space="preserve">จำนวนงาน/โครงการ </t>
    </r>
    <r>
      <rPr>
        <sz val="13"/>
        <color indexed="8"/>
        <rFont val="TH SarabunPSK"/>
        <family val="2"/>
      </rPr>
      <t>(6.1)</t>
    </r>
  </si>
  <si>
    <r>
      <t xml:space="preserve">จำนวนงบประมาณ </t>
    </r>
    <r>
      <rPr>
        <sz val="13"/>
        <color indexed="8"/>
        <rFont val="TH SarabunPSK"/>
        <family val="2"/>
      </rPr>
      <t>(6.2)</t>
    </r>
  </si>
  <si>
    <t>ประเด็นยุทธศาสตร์ที่ 5</t>
  </si>
  <si>
    <t>ส่วนราชการ/รัฐวิสาหกิจ
(2)</t>
  </si>
  <si>
    <t>งบปกติ</t>
  </si>
  <si>
    <t>งบอื่น ๆ</t>
  </si>
  <si>
    <t xml:space="preserve">                         - จำแนกตามแหล่งงบประมาณ คือ 1. งบจังหวัด คือ งบประมาณตามยุทธศาสตร์การพัฒนาจังหวัด และงบประมาณจังหวัดแบบบูรณาการ</t>
  </si>
  <si>
    <t xml:space="preserve">                                                                2. งบปกติ คือ งบประมาณประจำปีของหน่วยงาน </t>
  </si>
  <si>
    <t xml:space="preserve">                                                                3. งบอื่นๆ คือ งบประมาณที่ได้รับการสนับสนุนจากกลุ่มจังหวัด/ภาค องค์กรปกครองส่วนท้องถิ่น เงินนอกงบประมาณ แหล่งเงินทุนต่างประเทศและอื่นๆ</t>
  </si>
  <si>
    <t>2. ส่งเสริมและพัฒนากระบวนการปฏิบัติงาน</t>
  </si>
  <si>
    <t>โล่</t>
  </si>
  <si>
    <t>กรอบ</t>
  </si>
  <si>
    <t>2.3 พัฒนาศักยภาพผู้นำในการขับเคลื่อนงานกลุ่มแม่บ้านเกษตรกรในชุมชน</t>
  </si>
  <si>
    <t>3. เสริมสร้างและพัฒนาศักยภาพกลุ่มยุวเกษตรกร</t>
  </si>
  <si>
    <t>5. บริหารจัดการและติดตามการดำเนินงานโครงการ</t>
  </si>
  <si>
    <t>4. สนับสนุนการปฏิบัติงานด้านทะเบียนวิสาหกิจชุมชน</t>
  </si>
  <si>
    <t>โครงการส่งเสริมการเพิ่มประสิทธิภาพการผลิตพืชตระกูลถั่วเพื่อความมั่นคงด้านอาหาร</t>
  </si>
  <si>
    <t>อ.เนินมะปราง</t>
  </si>
  <si>
    <t>1. ถ่ายทอดความรู้การพัฒนาประสิทธิภาพการผลิตและลดต้นทุนการผลิตข้าวในเขตชลประทาน</t>
  </si>
  <si>
    <t>3. บริหารจัดการและติดตามการดำเนินงานโครงการ</t>
  </si>
  <si>
    <t>1. ถ่ายทอดความรู้และเทคโนโลยีการปลูกพืชที่เหมาะสมกับศักยภาพของพื้นที่</t>
  </si>
  <si>
    <t>โครงการคลินิคเกษตรเคลื่อนที่</t>
  </si>
  <si>
    <t>อ.นครไทย อ.ชาติตระการ</t>
  </si>
  <si>
    <t>2. บริหารจัดการและติดตามการดำเนินงานโครงการ</t>
  </si>
  <si>
    <t>1. ติดตามการจัดเก็บและปรับปรุงข้อมูลทะเบียนเกษตรกรให้เป็นปัจจุบัน</t>
  </si>
  <si>
    <t>โครงการส่งเสริมและพัฒนาแหล่งท่องเที่ยววิถีเกษตร</t>
  </si>
  <si>
    <t>1. สร้างช่างเกษตรท้องถิ่นประจำแปลงใหญ่</t>
  </si>
  <si>
    <t>1.3 บริหารจัดการและติดตามการดำเนินงานโครงการ</t>
  </si>
  <si>
    <t>4. บริหารจัดการและติดตามการดำเนินงานโครงการ</t>
  </si>
  <si>
    <t>โครงการส่งเสริมเกษตรแบบแปลงใหญ่</t>
  </si>
  <si>
    <t>1. การพัฒนาเกษตรกรรุ่นใหม่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</si>
  <si>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</si>
  <si>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อ.บางกระทุ่ม</t>
  </si>
  <si>
    <t>1. สร้างเครือข่ายเกษตรกรปลอดการเผา</t>
  </si>
  <si>
    <t>จำแนกตามประเด็นยุทธศาสตร์การพัฒนาการเกษตรในช่วงแผนพัฒนาเศรษฐกิจและสังคมแห่งชาติ ฉบับ 12 (พ.ศ. 2560 - 2564)</t>
  </si>
  <si>
    <t>งบอื่นๆ</t>
  </si>
  <si>
    <t>แผนงาน : พื้นฐานด้านการสร้างความสามารถในการแข่งขัน</t>
  </si>
  <si>
    <t>แผนงาน : บูรณาการพัฒนาและส่งเสริมเศรษฐกิจฐานราก</t>
  </si>
  <si>
    <t>แผนงาน : ยุทธศาสตร์การเกษตรสร้างมูลค่า</t>
  </si>
  <si>
    <t>แผนงาน : ยุทธศาสตร์เสริมสร้างพลังทางสังคม</t>
  </si>
  <si>
    <t>ผลผลิต/โครงการ : เพิ่มประสิทธิภาพการผลิตสินค้าเกษตร</t>
  </si>
  <si>
    <t>อ.พรหมพิราม</t>
  </si>
  <si>
    <t>1. ยกระดับการผลิตและคุณภาพผลผลิตสินค้าเกษตรสู่มาตรฐาน GAP</t>
  </si>
  <si>
    <t>2. ศึกษาดูงานแลกเปลี่ยนเรียนรู้ของเกษตรกร</t>
  </si>
  <si>
    <t>โครงการพัฒนาคุณภาพมาตรฐานสินค้าและบริการ</t>
  </si>
  <si>
    <t>โครงการสร้างความเข้มแข็งกลุ่มการผลิตด้านการเกษตร</t>
  </si>
  <si>
    <r>
      <t>รวมทั้งสิ้น</t>
    </r>
    <r>
      <rPr>
        <sz val="14"/>
        <color indexed="8"/>
        <rFont val="TH SarabunPSK"/>
        <family val="2"/>
      </rPr>
      <t>...........1............กรม</t>
    </r>
  </si>
  <si>
    <t>แบบบัญชีงาน/โครงการตามแผนปฏิบัติการด้านการเกษตรและสหกรณ์ของจังหวัดพิษณุโลก  ประจำปีงบประมาณ พ.ศ. 2564</t>
  </si>
  <si>
    <t xml:space="preserve">3.  ประกวดอาสาสมัครเกษตรหมู่บ้าน (อกม.) ดีเด่น </t>
  </si>
  <si>
    <t>3.1 โล่รางวัล</t>
  </si>
  <si>
    <t>3.2 กรอบรูปสำหรับใส่ใบประกาศ</t>
  </si>
  <si>
    <t>ธ.ค.63-ก.ย.64</t>
  </si>
  <si>
    <t>โครงการพัฒนาเครือข่ายงานส่งเสริมการเกษตร (ระบบส่งเสริมการเกษตร)</t>
  </si>
  <si>
    <t>ผลผลิต/โครงการ : ส่งเสริมการใช้เครื่องจักรกลทางการเกษตร</t>
  </si>
  <si>
    <t>โครงการส่งเสริมการใช้เครื่องจักรกลทางการเกษตร</t>
  </si>
  <si>
    <t>อ.วังทอง อ.นครไทย</t>
  </si>
  <si>
    <t>1.1 อบรมเกษตรกรเข้าสู่มาตรฐาน GAP และศึกษาดูงาน</t>
  </si>
  <si>
    <t>2. ติดตามให้คำปรึกษาแนะนำและตรวจประเมินแปลงเบื้องต้น</t>
  </si>
  <si>
    <t>โครงการส่งเสริมการเพิ่มประสิทธิภาพการผลิตมันสำปะหลัง</t>
  </si>
  <si>
    <t>โครงการส่งเสริมการเพิ่มประสิทธิภาพการผลิตสับปะรด</t>
  </si>
  <si>
    <t>2. จัดทำแปลงเรียนรู้เทคโนโลยีการผลิตอ้อย</t>
  </si>
  <si>
    <t>โครงการเพิ่มประสิทธิภาพการผลิตข้าวโพดเลี้ยงสัตว์หลังฤดูทำนา</t>
  </si>
  <si>
    <t>1. จัดตั้งและพัฒนาศูนย์ผลิตเมล็ดพันธุ์พืชตระกูลถั่วชุมชน</t>
  </si>
  <si>
    <t>อ.บางระกำ อ.เนินมะปราง อ.นครไทย</t>
  </si>
  <si>
    <t>ราย/ไร่</t>
  </si>
  <si>
    <t>โครงการเพิ่มประสิทธิภาพการใช้น้ำในระดับไร่นา</t>
  </si>
  <si>
    <t>ผลผลิต/โครงการ : ขึ้นทะเบียนและปรับปรุงทะเบียนเกษตรกร</t>
  </si>
  <si>
    <t>แผนงาน : ยุทธศาสตร์จัดการมลพิษและสิ่งแวดล้อม</t>
  </si>
  <si>
    <t>โครงการส่งเสริมการหยุดการเผาในพื้นที่การเกษตร</t>
  </si>
  <si>
    <t>ผลผลิต/โครงการ : ส่งเสริมการดำเนินงานอันเนื่องมาจากพระราชดำริ</t>
  </si>
  <si>
    <t>2. ส่งเสริมและถ่ายทอดความรู้การเพิ่มประสิทธิภาพการผลิตพืช (ไม้ผล พืชไร่ พืชผัก)และการใช้น้ำอย่างมีประสิทธิภาพ (ระบบน้ำ) เพื่อพัฒนาเป็นเกษตรกรต้นแบบ</t>
  </si>
  <si>
    <t>2.1 ส่งเสริมการพัฒนาศักยภาพวิสาหกิจชุมชน</t>
  </si>
  <si>
    <t>ผลผลิต/โครงการ : สร้างความเข้มแข็งกลุ่มการผลิตด้านการเกษตร</t>
  </si>
  <si>
    <t>3.1 เสริมสร้างและพัฒนากลุ่มยุวเกษตรกรให้มีความเข้มแข็ง</t>
  </si>
  <si>
    <t>3.1.2 พัฒนาเยาวชนเกษตรในระดับอุดมศึกษาเพื่อเตรียมความพร้อมในการเป็นเกษตรกรรุ่นใหม่</t>
  </si>
  <si>
    <t>1) อบรมถ่ายทอดความรู้และทักษะการเป็นผู้ประกอบการเกษตรเบื้องต้น</t>
  </si>
  <si>
    <t>ผลผลิต/โครงการ : ศูนย์เรียนรู้การเพิ่มประสิทธิภาพการผลิตสินค้าเกษตร</t>
  </si>
  <si>
    <t>ผลผลิต/โครงการ : พัฒนาเกษตรกรปราดเปรื่อง (Smart Farmer)</t>
  </si>
  <si>
    <t xml:space="preserve">1.1 พัฒนาเกษตรกรรุ่นใหม่ให้เป็น Young Smart Farmer </t>
  </si>
  <si>
    <t xml:space="preserve">2.1 พัฒนาศักยภาพเกษตรกรให้เป็น Smart Farmer </t>
  </si>
  <si>
    <t xml:space="preserve">2.1.1 อบรมพัฒนาศักยภาพเกษตรกรให้เป็น Smart Farmer </t>
  </si>
  <si>
    <t xml:space="preserve">1) จัดเวทีวิเคราะห์ศักยภาพและจัดทำแผนการผลิตรายบุคคล (IFPP)  </t>
  </si>
  <si>
    <t xml:space="preserve">2) จัดเวทีสรุปผลหลังจากการฝึกปฏิบัติตามแผนการผลิตรายบุคคล (IFPP) </t>
  </si>
  <si>
    <t>โครงการส่งเสริมการพัฒนาระบบตลาดภายในสำหรับสินค้าเกษตร</t>
  </si>
  <si>
    <t>1. พัฒนาความรู้และศักยภาพในการจัดการธุรกิจเกษตรและโลจิสติกส์</t>
  </si>
  <si>
    <t>โครงการพัฒนาธุรกิจบริการดินและปุ๋ยเพื่อชุมชน (One Stop Service)</t>
  </si>
  <si>
    <t>พ.ย.63-ก.ย.64</t>
  </si>
  <si>
    <t>เครื่อง</t>
  </si>
  <si>
    <t xml:space="preserve">โครงการส่งเสริมการผลิตสินค้าเกษตรปลอดภัย จังหวัดพิษณุโลก </t>
  </si>
  <si>
    <t>ทุกตำบลของอำเภอชาติตระการ</t>
  </si>
  <si>
    <t>อ.วังทอง อ.พรหมพิราม อ.วัดโบสถ์ อ.นครไทย อ.ชาติตระการ</t>
  </si>
  <si>
    <t>โครงการส่งเสริมการปลูกไม้ผลและพืชเมืองหนาว อำเภอชาติตระการ จังหวัดพิษณุโลก</t>
  </si>
  <si>
    <t>โครงการ “ส่งความสุขปีใหม่ มอบให้เกษตรกร กระทรวงเกษตรและสหกรณ์” ปี พ.ศ. 2564</t>
  </si>
  <si>
    <t>โครงการพัฒนาฐานข้อมูลภูมิปัญญาท้องถิ่นด้านการเกษตรเพื่อเสริมสร้างอัตลักษณ์พื้นถิ่น ปี 2564</t>
  </si>
  <si>
    <t>โครงการประกวดแปลงใหญ่ดีเด่น ประจำปี 2564</t>
  </si>
  <si>
    <t>มี.ค.-ก.ย.64</t>
  </si>
  <si>
    <t xml:space="preserve">โครงการส่งเสริมและพัฒนาอาชีพเพื่อแก้ไขปัญหาที่ดินทำกินของเกษตรกร </t>
  </si>
  <si>
    <t>โครงการยกระดับแปลงใหญ่ด้วยเกษตรสมัยใหม่และเชื่อมโยงตลาด</t>
  </si>
  <si>
    <t>เม.ย.64-ก.ย.64</t>
  </si>
  <si>
    <t>แบบสรุปรายงานความก้าวหน้าผลดำเนินงานโครงการตามแผนปฏิบัติการด้านการเกษตรและสหกรณ์ของจังหวัดพิษณุโลก ประจำปีงบประมาณ 2564</t>
  </si>
  <si>
    <t>แบบรายงานความก้าวหน้าผลดำเนินงานโครงการตามแผนปฏิบัติการด้านการเกษตรและสหกรณ์ของจังหวัดพิษณุโลก ประจำปีงบประมาณ 2564</t>
  </si>
  <si>
    <t>โครงการระบบส่งเสริมเกษตรแบบแปลงใหญ่ กิจกรรมทำบัตรประจำตัวคณะกรรมการเครือข่ายแปลงใหญ่</t>
  </si>
  <si>
    <t xml:space="preserve">3. บริหารจัดการและติดตามการดำเนินงานโครงการ </t>
  </si>
  <si>
    <t>6. โครงการส่งเสริมการเพิ่มประสิทธิภาพการผลิตพืชตระกูลถั่วเพื่อความมั่นคงด้านอาหาร</t>
  </si>
  <si>
    <t xml:space="preserve">โครงการส่งเสริมการเพิ่มประสิทธิภาพการผลิตพืชตระกูลถั่วเพื่อความมั่นคงด้านอาหาร กิจกรรมการขนส่งเมล็ดพันธุ์และเชื้อไรโซเบียม
</t>
  </si>
  <si>
    <t xml:space="preserve">โครงการศูนย์จัดการดินปุ๋ยชุมชน (ศดปช.)
</t>
  </si>
  <si>
    <t xml:space="preserve">โครงการศูนย์เรียนรู้การเพิ่มประสิทธิภาพการผลิตสินค้าเกษตร กิจกรรม การจัดงานวันถ่ายทอดเทคโนโลยีเพื่อเริ่มต้นฤดูกาลผลิตใหม่ (Field Day)
</t>
  </si>
  <si>
    <t>ข่าว</t>
  </si>
  <si>
    <t xml:space="preserve">โครงการสร้างการรับรู้ข้อมูลข่าวสารงานส่งเสริมการเกษตร
</t>
  </si>
  <si>
    <t xml:space="preserve">โครงการส่งเสริมเกษตรแบบแปลงใหญ่ </t>
  </si>
  <si>
    <t xml:space="preserve">โครงการระบบส่งเสริมเกษตรแบบแปลงใหญ่ กิจกรรม การบริหารจัดการศัตรูข้าว ติดตามให้คำแนะนำ
</t>
  </si>
  <si>
    <t>1. โครงการส่งเสริมและพัฒนาการท่องเที่ยววิถีเกษตร</t>
  </si>
  <si>
    <t xml:space="preserve">โครงการถ่ายทอดเทคโนโลยีการผลิตชีวภัณฑ์อย่างง่ายสำหรับเกษตรกร
</t>
  </si>
  <si>
    <t xml:space="preserve">โครงการระบบส่งเสริมเกษตรแบบแปลงใหญ่ กิจกรรม ติดตามให้คำแนะนำและกิจกรรมอื่น ๆ ที่เกี่ยวข้อง 
</t>
  </si>
  <si>
    <t>โครงการพัฒนาเกษตรกรเป็นผู้จัดการแปลง</t>
  </si>
  <si>
    <t>โครงการส่งเสริมการอารักขาพืชเพื่อเพิ่มประสิทธิภาพการผลิตสินค้าเกษตร (ส่งเสริมการทำเกษตรอัจฉริยะด้านอารักขาพืช)</t>
  </si>
  <si>
    <t>1. โครงการส่งเสริมการอารักขาพืชเพื่อเพิ่มประสิทธิภาพการผลิตสินค้าเกษตร (พัฒนาต้นแบบการใช้ปุ๋ยอย่างแม่นยำเพื่อสร้างความแข็งแรงและทนทานต่อศัตรูพืช)</t>
  </si>
  <si>
    <t>เพิ่มประสิทธิภาพการควบคุมโรคใบด่างมันสำปะหลังแบบครอบคุมพื้นที่</t>
  </si>
  <si>
    <t xml:space="preserve">โครงการถ่ายทอดเทคโนโลยีการผลิตชีวภัณฑ์อย่างง่ายสำหรับเกษตรกร งวดที่ 2
</t>
  </si>
  <si>
    <t>โครงการสร้างความเข้มแข็งกลุ่มการผลิตด้านการเกษตร กิจกรรม เสริมสร้างและพัฒนาศักยภาพกลุ่มยุวเกษตรกร</t>
  </si>
  <si>
    <r>
      <rPr>
        <b/>
        <sz val="12"/>
        <color indexed="10"/>
        <rFont val="TH SarabunPSK"/>
        <family val="2"/>
      </rPr>
      <t xml:space="preserve">8 </t>
    </r>
    <r>
      <rPr>
        <b/>
        <sz val="12"/>
        <color indexed="8"/>
        <rFont val="TH SarabunPSK"/>
        <family val="2"/>
      </rPr>
      <t>แผนงาน 74 โครงการ</t>
    </r>
  </si>
  <si>
    <t>โครงการส่งเสริมการอารักขาพืชเพื่อเพิ่มประสิทธิภาพการผลิตสินค้าเกษตร (พัฒนาต้นแบบการใช้ปุ๋ยอย่างแม่นยำเพื่อสร้างความแข็งแรงและทนทานต่อศัตรูพืช)</t>
  </si>
  <si>
    <t xml:space="preserve">โครงการ 1 ตำบล 1 กลุ่มเกษตรทฤษฎีใหม่ </t>
  </si>
  <si>
    <t>ก.ค.64-ก.ย.64</t>
  </si>
  <si>
    <t>โครงการศูนย์เรียนรู้การเพิ่มประสิทธิภาพการผลิตสินค้าเกษตร กิจกรรม พัฒนาศักยภาพของศูนย์เรียนรู้การเพิ่มประสิทธิภาพการผลิตสินค้าเกษตร (ศพก.)</t>
  </si>
  <si>
    <t>โครงการสร้างความเข้มแข็งกลุ่มการผลิตด้านการเกษตร กิจกรรม สนับสนุนปัจจัยการผลิตตามแผนธุรกิจ (Business Model Canvas)</t>
  </si>
  <si>
    <t xml:space="preserve">โครงการพัฒนาเกษตรกรปราดเปรื่อง (Smart Farmer) 
กิจกรรม ปรับปรุงและพัฒนาศูนย์บ่มเพาะเกษตรกรรุ่นใหม่และเครือข่ายศูนย์บ่มเพาะเกษตรกรรุ่นใหม่ </t>
  </si>
  <si>
    <t>โครงการส่งเสริมและขยายผล ภายใต้โครงการเกษตรเพื่ออาหารกลางวัน</t>
  </si>
  <si>
    <t>โครงการส่งเสริมการใช้น้ำอย่างรู้คุณค่าและมีประสิทธิภาพ</t>
  </si>
  <si>
    <t>ส.ค.64-ก.ย.64</t>
  </si>
  <si>
    <t>โครงการสร้างความเข้มแข็งกลุ่มการผลิตด้านการเกษตร การส่งเสริมการแปรรูปผลผลิตทางการเกษตรขั้นพื้นฐานในองค์กรเกษตรกร (3ก) เพิ่มเติม</t>
  </si>
  <si>
    <t>โครงการยกระดับวิสาหกิจชุมชนตามแผนพัฒนากิจการ</t>
  </si>
  <si>
    <t xml:space="preserve">โครงการพัฒนาและส่งเสริมการใช้เทคโนโลยีและนวัตกรรมบรรจุภัณฑ์สินค้าเกษตรเพื่อสร้างอัตลักษณ์ในตลาดเกษตรกร </t>
  </si>
  <si>
    <t xml:space="preserve">โครงการสนับสนุนการผลิตขยายชีวภัณฑ์ เพื่อเพิ่มประสิทธิภาพการจัดการศัตรูพืชในชุมชน ปี 2564 </t>
  </si>
  <si>
    <t xml:space="preserve">โครงการเกษตรเพื่ออาหารกลางวัน เพื่อเป็นค่าใช้จ่ายในการรับเสด็จฯ สมเด็จพระกนิษฐาธิราชเจ้า กรมสมเด็จพระเทพรัตนราชสุดาฯ สยามบรมราชกุมารี </t>
  </si>
  <si>
    <t>โครงการประตูระบายน้ำท่านางงาม จังหวัดพิษณุโลก</t>
  </si>
  <si>
    <t>โครงการเพิ่มประสิทธิภาพการควบคุมโรคใบด่างมันสำปะหลังแบบครอบคลุมพื้นที่</t>
  </si>
  <si>
    <t>ลำ</t>
  </si>
  <si>
    <t xml:space="preserve">โครงการสร้างการรับรู้แนวทางการดำเนินงานกรมส่งเสริมการเกษตร ประจำปีงบประมาณ 2565
</t>
  </si>
  <si>
    <t>87</t>
  </si>
  <si>
    <t xml:space="preserve">โครงการส่งเสริมการผลิตสินค้าเกษตรปลอดภัย จังหวัดพิษณุโลก เพิ่มเติม </t>
  </si>
  <si>
    <t>84</t>
  </si>
  <si>
    <t>88</t>
  </si>
  <si>
    <t>89</t>
  </si>
  <si>
    <t>90</t>
  </si>
  <si>
    <t>9 แผนงาน 90 โครงการ</t>
  </si>
  <si>
    <t>=SUM(H93:H98)</t>
  </si>
  <si>
    <t>แบบบัญชีงาน/โครงการตามแผนปฏิบัติการด้านการเกษตรและสหกรณ์ของจังหวัดพิษณุโลก  ประจำปีงบประมาณ พ.ศ. 2565</t>
  </si>
  <si>
    <t xml:space="preserve">โครงการส่งเสริมการปลูกและแปรรูปผลิตภัณฑ์น้ำตาลโตนดครบวงจรและงานวันน้ำตาลโตนดของดี อ.วัดโบสถ์ จ.พิษณุโลก
 </t>
  </si>
  <si>
    <t xml:space="preserve">ต.ท่างาม ต.บ้านยาง ต.ท้อแท้ อ.วัดโบสถ์ </t>
  </si>
  <si>
    <t>พ.ย.64-ก.ย.65</t>
  </si>
  <si>
    <t xml:space="preserve">โครงการส่งเสริมการปลูกมะม่วงหิมพานต์ในพื้นที่ประสบภัยแล้งซ้ำซาก อ.วัดโบสถ์ จ.พิษณุโลก
</t>
  </si>
  <si>
    <t xml:space="preserve">ต.คันโช้ง ต.ท่างาม ต.หินลาด อ.วัดโบสถ์ </t>
  </si>
  <si>
    <t>โครงการส่งเสริมและพัฒนาการท่องเที่ยวเชิงเกษตรภายใต้กลุ่มเกษตรกร</t>
  </si>
  <si>
    <t>อ.เมือง อ.วัดโบสถ์ อ.บางกระทุ่ม อ.บางระกำ และอ.วังทอง</t>
  </si>
  <si>
    <t>โครงการพัฒนาอาสาสมัครเกษตรหมู่บ้าน</t>
  </si>
  <si>
    <t>1.1 ประชุมคณะกรรมการอาสาสมัครเกษตรจังหวัด</t>
  </si>
  <si>
    <t>2.1 จัดทำเวทีพัฒนาศักยภาพอาสาสมัครเกษตรหมู่บ้าน</t>
  </si>
  <si>
    <t>2.2 จัดทำเวทีแลกเปลี่ยนเรียนรู้อาสาสมัครเกษตรหมู่บ้าน</t>
  </si>
  <si>
    <t>1. เวทีแลกเปลี่ยนเรียนรู้ระดับอำเภอ (District Workshop : DW) ครั้งที่ 1 และครั้งที่ 2  ผ่านระบบออนไลน์ (2 ครั้งๆ ละ 30 ราย)</t>
  </si>
  <si>
    <t>1.1 ช่างเกษตรท้องถิ่นหลักสูตรพื้นฐาน (อบรม 1 ครั้ง)</t>
  </si>
  <si>
    <t>ผลผลิต/โครงการ : ส่งเสริมการผลิตสินค้าเกษตรตามมาตรฐาน GAP</t>
  </si>
  <si>
    <t>โครงการส่งเสริมการผลิตสินค้าเกษตรตามมาตรฐาน GAP</t>
  </si>
  <si>
    <t>อ.พรหมพิราม อ.เนินมะปราง อ.ชาติตระการ</t>
  </si>
  <si>
    <t>สนง.กษจ.พิษณุโลก และสนง.เกษตร อ.พรหมพิราม อ.เนินมะปราง อ.ชาติตระการ</t>
  </si>
  <si>
    <t>ราย/แปลง</t>
  </si>
  <si>
    <t>อ.วังทอง อ.เนินมะปราง อ.วัดโบสถ์ อ.นครไทย อ.ชาติตระการ</t>
  </si>
  <si>
    <t>สนง.กษจ.พิษณุโลก และสนง.เกษตร อ.วังทอง อ.เนินมะปราง อ.วัดโบสถ์ อ.นครไทย อ.ชาติตระการ</t>
  </si>
  <si>
    <t>ผลผลิต/โครงการ : ส่งเสริมการอารักขาพืชเพื่อเพิ่มประสิทธิภาพการผลิตสินค้าเกษตร</t>
  </si>
  <si>
    <t>1. ส่งเสริมและสนับสนุนให้เกษตรกรดำเนินการวางแผนและจัดการศัตรูพืชโดยวิธีผสมผสาน</t>
  </si>
  <si>
    <t>1.1 บริหารจัดการถ่ายทอดความรู้การป้องกันและกำจัดศัตรูพืชโดยวิธีผสมผสานและการใช้สารเคมีอย่างถูกต้องและปลอดภัย</t>
  </si>
  <si>
    <t>1.1.1 จัดกระบวนการเรียนรู้เกษตรกรเรื่องแนวทางป้องกันและจัดการศัตรูผักแบบผสมผสาน (เป้าหมายอำเภอเมือง 50 ราย)</t>
  </si>
  <si>
    <t>1.1.2 ค่าวัสดุ อุปกรณ์สำหรับจัดกระบวนการเรียนรู้</t>
  </si>
  <si>
    <t>1.2 สนับสนุนให้เกษตรกรดำเนินการป้องกันและกำจัดศัตรูพืชด้วยวิธีผสมผสาน (เป้าหมายอำเภอเมือง 100 ไร่)</t>
  </si>
  <si>
    <t>1.3 สำรวจ ติดตามและประเมินสถานการณ์แมลงวันผลไม้</t>
  </si>
  <si>
    <t>1.4 สนับสนุนการควบคุมประชากรของแมลงวันด้วยวิธีผสมผสาน</t>
  </si>
  <si>
    <t xml:space="preserve">1.4.1 จัดกระบวนการเรียนรู้การจัดการแมลงวันผลไม้ </t>
  </si>
  <si>
    <t>1.4.2 สนับสนุนการควบคุมประชากรแมลงวันผลไม้</t>
  </si>
  <si>
    <t>1.5 บริหารจัดการและติดตามการดำเนินงานโครงการ</t>
  </si>
  <si>
    <t>อ.เมือง อ.เนินมะปราง</t>
  </si>
  <si>
    <t>ผลผลิต/โครงการ : ส่งเสริมการผลิตสินค้าเกษตรอินทรีย์</t>
  </si>
  <si>
    <t>โครงการส่งเสริมการผลิตสินค้าเกษตรอินทรีย์</t>
  </si>
  <si>
    <t>1. พัฒนาเกษตรกรสู่มาตรฐานเกษตรอินทรีย์ (รายใหม่)</t>
  </si>
  <si>
    <t>อ.เมือง อ.พรหมพิราม อ.วัดโบสถ์</t>
  </si>
  <si>
    <t xml:space="preserve">สนง.เกษตรจังหวัดพิษณุโลก </t>
  </si>
  <si>
    <t>1.บริหารจัดการการถ่ายทอดความรู้</t>
  </si>
  <si>
    <t>2. การจัดประฃุมเชื่อมโยงการดำเนินงานคณะกรรมการเครือข่าย ศพก. และ แปลงใหญ่</t>
  </si>
  <si>
    <t>2.1 จัดประชุมคณะกรรมการเครือข่ายระดับจังหวัด จำนวน 2 ครั้ง</t>
  </si>
  <si>
    <t>2.2 จัดประชุมคณะกรรมการเครือข่ายระดับอำเภอ จำนวน 2 ครั้ง</t>
  </si>
  <si>
    <t>2.3 วัสดุสำนักงาน</t>
  </si>
  <si>
    <t>สนง.กษจ.พิษณุโลก และสนง.กษอ.ทุกอำเภอ</t>
  </si>
  <si>
    <t>1. ส่งเสริมและพัฒนาเกษตรกร</t>
  </si>
  <si>
    <t>1.1 บริหารจัดการถ่ายทอดความรู้แก่เกษตรกร (1ครั้ง/กลุ่ม)</t>
  </si>
  <si>
    <t>1.2 จัดทำแปลงขยายผลแปลงต้นแบบการเพิ่มประสิทธิภาพการผลิตมันสำปะหลัง</t>
  </si>
  <si>
    <t>สนง.กษจ.พิษณุโลก และสนง.กษอ.วังทอง อ.นครไทย</t>
  </si>
  <si>
    <t>1. จัดทำข้อมูลเกษตรกรผู้ปลูกสับปะรดผลสด และสับปะรดโรงงาน</t>
  </si>
  <si>
    <t>2. พัฒนาศักยภาพเกษตรกร โดยการอบรมถ่ายทอดความรู้และศึกษาดูงาน</t>
  </si>
  <si>
    <t>สนง.กษจ.พิษณุโลก สนง.กษอ.นครไทย</t>
  </si>
  <si>
    <t>โครงการส่งเสริมการเพิ่มประสิทธิภาพการผลิตอ้อย</t>
  </si>
  <si>
    <t>1. อบรมถ่ายทอดความรู้การเพิ่มประสิทธิภาพการผลิตอ้อยให้แก่เกษตรกร</t>
  </si>
  <si>
    <t>สนง.กษจ.พล สนง.กษอ.พรหมพิราม</t>
  </si>
  <si>
    <t>1. การอบรมให้ความรู้การปลูกข้าวโพดเลี้ยงสัตว์หลังฤดูทำนาอย่างถูกต้องแก่เกษตรกร</t>
  </si>
  <si>
    <t xml:space="preserve">2. จัดทำแปลงเรียนรู้การปลูกข้าวโพดเลี้ยงสัตว์หลังฤดูทำนา </t>
  </si>
  <si>
    <t>สนง.กษจ.พล สนง.กษอ.บางระกำ อ.เนินมะปราง อ.นครไทย</t>
  </si>
  <si>
    <t>1.1 การบริหารจัดการถ่ายทอดความรู้แก่เกษตรกร</t>
  </si>
  <si>
    <t>1.2 จัดทำแปลงเรียนรู้การผลิตฯ</t>
  </si>
  <si>
    <t>1.3 จัดทำแปลงส่งเสริมการผลิตฯ</t>
  </si>
  <si>
    <t>1.4  บริหารจัดการและติดตามการดำเนินงานโครงการ</t>
  </si>
  <si>
    <t>1. จัดเวทีเรียนรู้เชื่อมโยงและจัดทำแผนการผลิต การตลาดเกษตรกรกับผู้ประกอบการรับซื้อผลผลิต ระดับอำเภอ (1 ครั้ง)</t>
  </si>
  <si>
    <t>2. วัสดุการเกษตรปัจจัยเรียนรู้ (แปลงเรียนรู้) การปลูกพืชหลากหลาย</t>
  </si>
  <si>
    <t>สนง.กษจ.พล สนง.กษอ.ทุกอำเภอ</t>
  </si>
  <si>
    <t>ผลผลิต/โครงการ : ส่งเสริมอาชีพด้านการเกษตรตามอัตลักษณ์และภูมิปัญญาท้องถิ่น</t>
  </si>
  <si>
    <t>โครงการส่งเสริมอาชีพด้านการเกษตรตามอัตลักษณ์และภูมิปัญญาท้องถิ่น</t>
  </si>
  <si>
    <t>1. พัฒนาเกษตรกรผลิตไม้ผลอัตลักษณ์พื้นถิ่นที่เหมาะสมกับพื้นที่สู่มาตรฐานเพื่อการรับรองสินค้า GI</t>
  </si>
  <si>
    <t>1.1 จัดอบรมถ่ายทอดเทคโนโลยีการผลิตสินค้าไม้ผลอัตลักษณ์พื้นถิ่น</t>
  </si>
  <si>
    <t>1.2 จัดทำแปลงเรียนรู้การผลิตไม้ผลอัตลักษณ์ที่ได้มาตรฐาน</t>
  </si>
  <si>
    <t>2. พัฒนาการสร้างมูลค่าเพิ่ม การตลาด การประชาสัมพันธ์และเผยแพร่สินค้าไม้ผลอัตลักษณ์คุณภาพดีสู่ผู้บริโภค</t>
  </si>
  <si>
    <t>2.1 พัฒนาบรรจุภัณฑ์เพื่อเพิ่มมูลค่าผลไม้อัตลักษณ์</t>
  </si>
  <si>
    <t>2.2 พัฒนาจุดรวบรวมและการจัดชั้นคุณภาพไม้ผลอัตลักษณ์และภูมิปัญญาท้องถิ่น</t>
  </si>
  <si>
    <t>3.บริหารจัดการโครงการ</t>
  </si>
  <si>
    <t>3.1 ติดตาม และประเมินผล</t>
  </si>
  <si>
    <t>สินค้า</t>
  </si>
  <si>
    <t>ผลผลิต/โครงการ : พัฒนาระบบตลาดภายในสำหรับสินค้าเกษตร (ตลาดเกษตรกร)</t>
  </si>
  <si>
    <t>โครงการพัฒนาระบบตลาดภายในสำหรับสินค้าเกษตร (ตลาดเกษตรกร)</t>
  </si>
  <si>
    <t>ผลผลิต/โครงการ : ส่งเสริมและพัฒนาวิสาหกิจชุมชน</t>
  </si>
  <si>
    <t>1. สนับสนุนกลไกการดำเนินงานตาม พ.ร.บ.ส่งเสริมวิสาหกิจชุมชน</t>
  </si>
  <si>
    <t>1.1 ประชุมคณะกรรมการส่งเสริมวิสาหกิจชุมชนจังหวัด</t>
  </si>
  <si>
    <t>1.2 ประชุมคณะอนุกรรมการส่งเสริมวิสาหกิจชุมชนจังหวัด คณะกรรมการสรรหากรรมการผู้แทนวิสาหกิจชุมชนจังหวัด หรือคณะทำงานที่แต่งตั้งโดยคณะกรรมการส่งเสริมวิสาหกิจชุมชนจังหวัด</t>
  </si>
  <si>
    <t>2. ส่งเสริมและพัฒนาวิสาหกิจชุมชน</t>
  </si>
  <si>
    <t>1) การประเมินศักยภาพและจัดทำแผนพัฒนาวิสาหกิจชุมชน</t>
  </si>
  <si>
    <t>3.1 การประกวดวิสาหกิจชุมชนดีเด่น</t>
  </si>
  <si>
    <t>1) ประกวดวิสาหกิจชุมชนดีเด่นระดับจังหวัด</t>
  </si>
  <si>
    <t>4.1 สนับสนุนการดำเนินงานของนายทะเบียนวิสาหกิจชุมชน</t>
  </si>
  <si>
    <t>แผนงาน : ยุทธศาสตร์พัฒนาผู้ประกอบการ และวิสาหกิจขนาดกลางและขนาดย่อม</t>
  </si>
  <si>
    <t>ผลผลิต/โครงการ : พัฒนาผลิตภัณฑ์และมาตรฐานสินค้าเกษตรแปรรูป</t>
  </si>
  <si>
    <t>โครงการพัฒนาผลิตภัณฑ์และมาตรฐานสินค้าเกษตรแปรรูป</t>
  </si>
  <si>
    <t>1. อบรมพัฒนาทักษะวิสาหกิจชุมชนด้านการแปรรูปสินค้าเกษตร การพัฒนาผลิตภัณฑ์ บรรจุภัณฑ์ และการตลาดให้กับวิสาหกิจชุมชน</t>
  </si>
  <si>
    <t>2. สนับสนุนการปฏิบัติงานของเจ้าหน้าที่</t>
  </si>
  <si>
    <t>โครงการคลินิคเกษตรเคลื่อนที่ในพระราชานุเคราะห์สมเด็จพระบรมโอรสาธิราชฯ สยามมกุฎราชกุมาร</t>
  </si>
  <si>
    <t xml:space="preserve">1. จัดคลินิกเกษตรเคลื่อนที่ ไตรมาส 1 </t>
  </si>
  <si>
    <t xml:space="preserve">2. จัดคลินิกเกษตรเคลื่อนที่ ไตรมาส 2 </t>
  </si>
  <si>
    <t>1. ถ่ายทอดความรู้ด้านการเกษตรให้กับครู นักเรียน และผู้ปกครอง</t>
  </si>
  <si>
    <t>2. ส่งเสริมการจัดทำแปลงผลิตพืชในโรงเรียน</t>
  </si>
  <si>
    <t>สนง.กษจ.พล สนง.กษอ.นครไทย อ.ชาติตระการ</t>
  </si>
  <si>
    <t>1. ถ่ายทอดความรู้เทคโนโลยีด้านการเกษตร หลักสูตรการทำการเกษตรที่เหมาะสม</t>
  </si>
  <si>
    <t>แผนงาน : ยุทธศาสตร์เพื่อสนับสนุนด้านการสร้างโอกาสและความเสมอภาคทางสังคม</t>
  </si>
  <si>
    <t>ผลผลิต/โครงการ : ส่งเสริมเคหกิจเกษตรในครัวเรือนเกษตรสูงวัย</t>
  </si>
  <si>
    <t>โครงการส่งเสริมเคหกิจเกษตรในครัวเรือนเกษตรสูงวัย</t>
  </si>
  <si>
    <t>1. ส่งเสริมเคหกิจเกษตรเพื่อพัฒนาคุณภาพชีวิตในครัวเรือนเกษตรสูงวัย</t>
  </si>
  <si>
    <t>1.1 จัดเวทีที่ 1 สร้างการรับรู้เพื่อเตรียมความพร้อมเข้าสู่สังคมเกษตรสูงวัย และถ่ายทอดความรู้ด้านเคหกิจเกษตรเพื่อพัฒนาคุณภาพชีวิตในครัวเรือนเกษตรสูงวัย</t>
  </si>
  <si>
    <t>1.2 จัดเวทีที่ 2 ประเมินสถานการณ์ วิเคราะห์ศักยภาพตนเองเพื่อจัดทำแผนการจัดการบ้านเกษตรสมบูรณ์ในครัวเรือนเกษตรสูงวัยแบบมีส่วนร่วม</t>
  </si>
  <si>
    <t>2. ส่งเสริมการรวมกลุ่มเพื่อสร้างรายได้เสริมจากการประกอบอาชีพในกลุ่มเกษตรสูงวัย</t>
  </si>
  <si>
    <t>2.1 จัดเวทีที่ 1 ส่งเสริมการรวมกลุ่ม การจัดตั้งกองทุน และการจัดทำแผนเพื่อสร้างรายได้เสริมจากการประกอบอาชีพในกลุ่มเกษตรสูงวัยแบบมีส่วนร่วม</t>
  </si>
  <si>
    <t>2.2 จัดเวทีที่ 2 พัฒนาทักษะด้านการเกษตรและเคหกิจเกษตร เพื่อสร้างรายได้เสริมจากการประกอบอาชีพในกลุ่มเกษตรสูงวัย</t>
  </si>
  <si>
    <t>ผลผลิต/โครงการ : ส่งเสริมการหยุดเผาในพื้นที่การเกษตร</t>
  </si>
  <si>
    <t>1.1 ถ่ายทอดความรู้และพัฒนาศักยภาพเกษตรกรให้สามารถเป็นวิทยากรด้านการทำการเกษตรปลอดการเผา</t>
  </si>
  <si>
    <t>1) พื้นที่ ศพก. นำร่องกลุ่มใหม่</t>
  </si>
  <si>
    <t xml:space="preserve">2) พื้นที่ ศพก. นำร่องกลุ่มเดิม (ปี 2563 และปี 2564) </t>
  </si>
  <si>
    <t>1.2 นำร่องสาธิตเทคโนโลยีการจัดการเศษวัสดุการเกษตรทดแทนการเผา/ส่งเสริมการปรับเปลี่ยนการปลูกพืชเพื่อแก้ปัญหาการเผาบนพื้นที่สูงอย่างยั่งยืน โดยการจัดการสาธิตเทคโนโลยีการจัดการเศษวัสดุการเกษตรทดแทนการเผา</t>
  </si>
  <si>
    <t>อ.วังทอง อ.บางระกำ อ.บางกระทุ่ม อ.นครไทย</t>
  </si>
  <si>
    <t>1. เสริมสร้างและพัฒนาศักภาพกลุ่มส่งเสริมอาชีพการเกษตร</t>
  </si>
  <si>
    <t>1.1 จัดกระบวนการเรียนรู้ ระยะที่ 1 เพื่อวิเคราะห์ศักยภาพ ค้นหาความต้องการของกลุ่ม พร้อมทั้งจัดทำแผนพัฒนากลุ่มส่งเสริมอาชีพการเกษตร</t>
  </si>
  <si>
    <t>1.2 ส่งเสริมทักษะการเป็นผู้ประกอบการเบื้องต้น และการเพิ่มมูลค่าผลิตภัณฑ์กลุ่มส่งเสริมอาชีพการเกษตร</t>
  </si>
  <si>
    <t>2.1 พัฒนากลุ่มแม่บ้านเกษตรกรเป็นแหล่งเรียนรู้ต้นแบบด้านการพัฒนาคุณภาพชีวิตและเศรษฐกิจครัวเรือน</t>
  </si>
  <si>
    <t>2.1.1 จัดกระบวนการเรียนรู้ ระยะที่ 1 ประเมินสถานการณ์ วิเคราะห์ศักยภาพตนเอง/พื้นที่ และจัดทำแผนการพัฒนาแหล่งเรียนรู้ต้นแบบด้านการพัฒนาคุณภาพชีวิตและเศรษฐกิจครัวเรือน</t>
  </si>
  <si>
    <t>2.1.2 จัดกระบวนการเรียนรู้ ระยะที่ 2 เพื่อพัฒนาทักษะการเป็นวิทยากรแหล่งเรียนรู้ต้นแบบด้านการพัฒนาคุณภาพชีวิตและเศรษฐกิจครัวเรือน</t>
  </si>
  <si>
    <t>2.2.1 จัดกระบวนการเรียนรู้ ระยะที่ 1  ประเมินสถานการณ์ วิเคราะห์ตนเอง/พื้นที่ จัดทำแผนการพัฒนากลุ่มสู่ Smart Group</t>
  </si>
  <si>
    <t>2.2.2 จัดกระบวนการเรียนรู้ ระยะที่ 2 เพื่อพัฒนาศักยภาพกลุ่มสู่ Smart Group</t>
  </si>
  <si>
    <t>2.3.1 ประชุมการขับเคลื่อนงานกลุ่มแม่บ้านเกษตรกรระดับอำเภอ</t>
  </si>
  <si>
    <t>2.3.2. จัดเวทีแลกเปลี่ยนเรียนรู้เพิ่มศักยภาพผู้นำในการขับเคลื่อนงานกลุ่มแม่บ้านเกษตรกร ระดับจังหวัด</t>
  </si>
  <si>
    <t>3.1.1 การพัฒนาศักยภาพกลุ่มยุวเกษตรกรต้นแบบ (Smart Group Model)</t>
  </si>
  <si>
    <t>1) จัดกระบวนการเรียนรู้เพื่อพัฒนาศักยภาพกลุ่มยุวเกษตรกรต้นแบบ (Smart Group Model) กลุ่มละ 15 ราย</t>
  </si>
  <si>
    <t>2) สนับสนุนวัสดุการเกษตรเพื่อพัฒนากลุ่มยุวเกษตรกรต้นแบบ</t>
  </si>
  <si>
    <t>4. การส่งเสริมความมั่นคงทางด้านอาหารในระดับชุมชน</t>
  </si>
  <si>
    <t>4.1 ส่งเสริมความมั่นคงด้านอาหาร</t>
  </si>
  <si>
    <t xml:space="preserve">4.1.1  จัดกระบวนการเรียนรู้ ระยะที่ 1 สร้างการรับรู้ วิเคราะห์ตนเอง/พื้นที่ และจัดทำแผนสร้างความมั่นคงด้านอาหาระดับชุมชน  </t>
  </si>
  <si>
    <t xml:space="preserve">4.1.2 จัดกระบวนการเรียนรู้ ระยะที่ 2 พัฒนาทักษะด้านการเกษตรและเคหกิจเกษตรเพื่อสร้างความมั่นคงด้านอาหารระดับชุมชน  </t>
  </si>
  <si>
    <t>5.1 ค่าใช้จ่ายในการบริหารจัดการและติดตามงานกลุ่มส่งเสริมอาชีพการเกษตร</t>
  </si>
  <si>
    <t>5.2 ค่าใช้จ่ายในการบริหารจัดการและติดตามงานกลุ่มแม่บ้านเกษตรกร</t>
  </si>
  <si>
    <t>5.3 ค่าใช้จ่ายในการบริหารจัดการและติดตามงานกลุ่มยุวเกษตรกร</t>
  </si>
  <si>
    <t>5.4 ค่าใช้จ่ายในการบริหารจัดการและติดตามงานการส่งเสริมความมั่นคงทางด้านอาหารในระดับชุมชน</t>
  </si>
  <si>
    <t>อ.วังทอง อ.เนินมะปราง</t>
  </si>
  <si>
    <t>อ.บางระกำ อ.บางกระทุ่ม</t>
  </si>
  <si>
    <t xml:space="preserve">1. กิจกรรมพัฒนาเกษตรกร </t>
  </si>
  <si>
    <t>1.1 จัดกระบวนการเรียนรู้ให้กับเกษตรกรผู้นำ (2 ครั้ง)</t>
  </si>
  <si>
    <t xml:space="preserve">2. กิจกรรมสนับสนุนการให้บริการของศพก.และเครือข่าย </t>
  </si>
  <si>
    <t>2.1การจัดงานวันถ่ายทอดเทคโนโลยีเพื่อเริ่มต้นฤดูกาลผลิตใหม่ (Field Day)</t>
  </si>
  <si>
    <t xml:space="preserve">3. กิจกรรมบริหารจัดการเพื่อขับเคลื่อนการดำเนินงาน </t>
  </si>
  <si>
    <t>3.1 ประชุมคณะกรรมการเครือข่าย ศพก.และแปลงใหญ่ระดับจังหวัด รูปแบบปกติ (1 ครั้ง)</t>
  </si>
  <si>
    <t>3.2 ประชุมคณะกรรมการเครือข่าย ศพก.และแปลงใหญ่ระดับจังหวัด รูปแบบ Online (1 ครั้ง)</t>
  </si>
  <si>
    <t>3.3 ประชุมคณะกรรมการเครือข่าย ศพก.และแปลงใหญ่ระดับอำเภอ รูปแบบปกติ (1 ครั้ง)</t>
  </si>
  <si>
    <t>4. ติดตามประเมินผลการดำเนินงาน ศพก.</t>
  </si>
  <si>
    <t>5. พัฒนาศักยภาพการดำเนินงานและการให้บริการของศูนย์จัดการศัตรูพืชชุมชน (ศจช.)</t>
  </si>
  <si>
    <t xml:space="preserve">5.1 พัฒนา ศจช. ต้นแบบด้านการจัดการศัตรูพืชโดยการมีส่วนร่วมของชุมชน </t>
  </si>
  <si>
    <t xml:space="preserve">5.2 จัดทำแปลงเรียนรู้โรงเรียนเกษตรกร </t>
  </si>
  <si>
    <t xml:space="preserve">5.3 สนับสนุนวัสดุผลิตปัจจัยควบคุมศัตรูพืช </t>
  </si>
  <si>
    <t xml:space="preserve">1) สนับสนุนวัสดุผลิตเชื้อจุลินทรีย์พร้อมใช้ </t>
  </si>
  <si>
    <t>5.4 สนับสนุนการสำรวจและติดตามสถานการณ์ศัตรูพืช</t>
  </si>
  <si>
    <t xml:space="preserve">1) สนับสนุนการสำรวจ ติดตามสถานการณ์ศัตรูพืชใน ศจช.และพื้นที่เสี่ยงภัย </t>
  </si>
  <si>
    <t>6. กิจกรรมการพัฒนาศูนย์เครือข่าย (ศูนย์จัดการดินปุ๋ยชุมชน)</t>
  </si>
  <si>
    <t xml:space="preserve">6.1 ขับเคลื่อนการพัฒนาศูนย์จัดการดินปุ๋ยชุมชนและการเชื่อมโยงเครือข่าย </t>
  </si>
  <si>
    <t>1) ปรับปรุงฐานข้อมูล ศดปช.ใน application รู้ดิน รู้ปุ๋ย</t>
  </si>
  <si>
    <t>6.2 พัฒนาศักยภาพการดำเนินงานศูนย์จัดการดินปุ๋ยชุมชนและถ่ายทอดเทคโนโลยีด้านการจัดการดินและปุ๋ย</t>
  </si>
  <si>
    <t xml:space="preserve">1) สนับสนุนการดำเนินกิจกรรมของ ศดปช. </t>
  </si>
  <si>
    <t xml:space="preserve">7. บริหารจัดการและติดตามการดำเนินงานโครงการ </t>
  </si>
  <si>
    <t xml:space="preserve">7.1 บริหารจัดการและติดตามการดำเนินงานโครงการ ศพก. </t>
  </si>
  <si>
    <t>7.2 บริหารจัดการและติดตามการดำเนินงานโครงการ ศจช.</t>
  </si>
  <si>
    <t xml:space="preserve">ศูนย์ </t>
  </si>
  <si>
    <t>อ.เนินมะปราง อ.ชาติตระการ อ.วัดโบสถ์ อ.บางระกำ</t>
  </si>
  <si>
    <t xml:space="preserve">1) อบรมหลักสูตรพัฒนาเกษตรกรรุ่นใหม่ให้เป็น Young Smart Farmer </t>
  </si>
  <si>
    <t>2. การพัฒนาเกษตรกรปราดเปรื่อง (Smart Farmer)</t>
  </si>
  <si>
    <t>โครงการขึ้นทะเบียนและปรับปรุงทะเบียนเกษตรกร ปี 2565 (ค่าอินเตอร์เน็ตสำหรับใช้กับ Tablet ในการปรับปรุงทะเบียนเกษตรกรและวาดแปลง)</t>
  </si>
  <si>
    <t>1. ค่าอินเตอร์เน็ตสำหรับใช้กับ Tablet ในการปรับปรุงทะเบียนเกษตรกรและวาดแปลง</t>
  </si>
  <si>
    <t>1. ค่าใช้จ่ายในการตรวจประเมิณแปลงพันธุ์มันสำปะหลังสะอาด</t>
  </si>
  <si>
    <t>อ.วังทอง อ.วัดโบสถ์</t>
  </si>
  <si>
    <t>ผลผลิต/โครงการ : ส่งเสริมและพัฒนาต้นแบบเกษตรอัจฉริยะ</t>
  </si>
  <si>
    <t>โครงการส่งเสริมและพัฒนาต้นแบบเกษตรอัจฉริยะ</t>
  </si>
  <si>
    <t>1. จัดทำแปลงต้นแบบการใช้ปุ๋ยอย่างแม่นยำ</t>
  </si>
  <si>
    <t>2. พัฒนาแปลงต้นแบบฯ ปี64</t>
  </si>
  <si>
    <t>3. สำรวจเก็บข้อมูลแปลงต้นแบบฯ ปี64</t>
  </si>
  <si>
    <t xml:space="preserve">โครงการส่งเสริมการปลูกพืชหลากหลายฤดูนาปรัง ปี 2565 </t>
  </si>
  <si>
    <t xml:space="preserve">1. จัดเวทีเรียนรู้เชื่อมโยงและจัดทำแผนการผลิต การตลาดเกษตรกรกับผู้ประกอบการรับซื้อผลผลิตระดับอำเภอ ( 1 ครั้ง) </t>
  </si>
  <si>
    <t>9 แผนงาน 35 โครงการ</t>
  </si>
  <si>
    <r>
      <t>รวม</t>
    </r>
    <r>
      <rPr>
        <sz val="14"/>
        <rFont val="TH SarabunPSK"/>
        <family val="2"/>
      </rPr>
      <t>.....2....แหล่ง</t>
    </r>
  </si>
  <si>
    <t>แบบสรุปงบประมาณตามแผนปฏิบัติการด้านการเกษตรและสหกรณ์ของจังหวัดพิษณุโลก ประจำปีงบประมาณ พ.ศ. 2565</t>
  </si>
  <si>
    <t>6 แผนงาน 35 โครงการ</t>
  </si>
  <si>
    <t>ประจำไตรมาสที่.....1........ณ วันที่...30.....เดือน....ธันวาคม.....พ.ศ....2564.........</t>
  </si>
  <si>
    <t>(PO)</t>
  </si>
  <si>
    <t>ประจำไตรมาสที่.....4........ณ วันที่...30.....เดือน...ธันวาคม.....พ.ศ....2564.........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</si>
</sst>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[Red]\-#,##0;&quot;-&quot;"/>
  </numFmts>
  <fonts count="68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indexed="36"/>
      <name val="TH SarabunPSK"/>
      <family val="2"/>
    </font>
    <font>
      <vertAlign val="subscript"/>
      <sz val="16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sz val="14"/>
      <color indexed="10"/>
      <name val="TH SarabunPSK"/>
      <family val="2"/>
    </font>
    <font>
      <sz val="16"/>
      <name val="DilleniaUPC"/>
      <family val="1"/>
    </font>
    <font>
      <sz val="14"/>
      <color indexed="8"/>
      <name val="TH SarabunPSK"/>
      <family val="2"/>
    </font>
    <font>
      <b/>
      <u/>
      <sz val="14"/>
      <color indexed="8"/>
      <name val="TH SarabunPSK"/>
      <family val="2"/>
    </font>
    <font>
      <sz val="13"/>
      <color indexed="8"/>
      <name val="TH SarabunPSK"/>
      <family val="2"/>
    </font>
    <font>
      <b/>
      <sz val="12"/>
      <color indexed="8"/>
      <name val="TH SarabunPSK"/>
      <family val="2"/>
    </font>
    <font>
      <b/>
      <sz val="12"/>
      <color indexed="10"/>
      <name val="TH SarabunPSK"/>
      <family val="2"/>
    </font>
    <font>
      <sz val="12"/>
      <name val="TH SarabunPSK"/>
      <family val="2"/>
      <charset val="222"/>
    </font>
    <font>
      <sz val="16"/>
      <color rgb="FF333333"/>
      <name val="TH SarabunPSK"/>
      <family val="2"/>
    </font>
    <font>
      <b/>
      <sz val="16"/>
      <color rgb="FF7030A0"/>
      <name val="TH SarabunPSK"/>
      <family val="2"/>
    </font>
    <font>
      <b/>
      <sz val="16"/>
      <color rgb="FF333333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rgb="FF0066FF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B050"/>
      <name val="TH SarabunPSK"/>
      <family val="2"/>
    </font>
    <font>
      <b/>
      <sz val="12"/>
      <color rgb="FF7030A0"/>
      <name val="TH SarabunPSK"/>
      <family val="2"/>
    </font>
    <font>
      <sz val="12"/>
      <color rgb="FF7030A0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TH SarabunPSK"/>
      <family val="2"/>
      <charset val="222"/>
    </font>
    <font>
      <sz val="1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DilleniaUPC"/>
      <family val="1"/>
      <charset val="222"/>
    </font>
    <font>
      <sz val="16"/>
      <name val="DilleniaUPC"/>
      <family val="1"/>
      <charset val="222"/>
    </font>
    <font>
      <sz val="12"/>
      <color rgb="FFFF0000"/>
      <name val="TH SarabunPSK"/>
      <family val="2"/>
      <charset val="22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</cellStyleXfs>
  <cellXfs count="1034">
    <xf numFmtId="0" fontId="0" fillId="0" borderId="0" xfId="0"/>
    <xf numFmtId="0" fontId="21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Border="1"/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3" fillId="0" borderId="0" xfId="0" applyFont="1"/>
    <xf numFmtId="0" fontId="21" fillId="0" borderId="10" xfId="0" applyFont="1" applyBorder="1"/>
    <xf numFmtId="0" fontId="21" fillId="0" borderId="11" xfId="0" applyFont="1" applyBorder="1" applyAlignment="1"/>
    <xf numFmtId="0" fontId="22" fillId="0" borderId="0" xfId="0" applyFont="1"/>
    <xf numFmtId="0" fontId="26" fillId="0" borderId="0" xfId="0" applyFont="1" applyAlignment="1">
      <alignment horizontal="right"/>
    </xf>
    <xf numFmtId="0" fontId="43" fillId="0" borderId="0" xfId="0" applyFont="1"/>
    <xf numFmtId="0" fontId="44" fillId="0" borderId="0" xfId="0" applyFont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29" fillId="27" borderId="0" xfId="0" applyFont="1" applyFill="1" applyAlignment="1"/>
    <xf numFmtId="0" fontId="22" fillId="0" borderId="0" xfId="0" applyFont="1" applyAlignment="1"/>
    <xf numFmtId="0" fontId="0" fillId="0" borderId="0" xfId="0" applyAlignment="1"/>
    <xf numFmtId="0" fontId="23" fillId="0" borderId="0" xfId="0" applyFont="1" applyAlignment="1"/>
    <xf numFmtId="0" fontId="29" fillId="29" borderId="0" xfId="0" applyFont="1" applyFill="1" applyAlignment="1"/>
    <xf numFmtId="0" fontId="0" fillId="30" borderId="0" xfId="0" applyFill="1"/>
    <xf numFmtId="0" fontId="22" fillId="28" borderId="0" xfId="0" applyFont="1" applyFill="1" applyAlignment="1"/>
    <xf numFmtId="0" fontId="0" fillId="31" borderId="0" xfId="0" applyFill="1"/>
    <xf numFmtId="0" fontId="45" fillId="30" borderId="0" xfId="0" applyFont="1" applyFill="1" applyAlignment="1"/>
    <xf numFmtId="0" fontId="22" fillId="32" borderId="0" xfId="0" applyFont="1" applyFill="1" applyAlignment="1"/>
    <xf numFmtId="0" fontId="29" fillId="32" borderId="0" xfId="0" applyFont="1" applyFill="1"/>
    <xf numFmtId="0" fontId="0" fillId="32" borderId="0" xfId="0" applyFill="1"/>
    <xf numFmtId="0" fontId="20" fillId="0" borderId="0" xfId="0" applyFont="1"/>
    <xf numFmtId="0" fontId="29" fillId="33" borderId="0" xfId="0" applyFont="1" applyFill="1" applyAlignment="1"/>
    <xf numFmtId="0" fontId="0" fillId="33" borderId="0" xfId="0" applyFill="1"/>
    <xf numFmtId="0" fontId="29" fillId="31" borderId="0" xfId="0" applyFont="1" applyFill="1" applyAlignment="1"/>
    <xf numFmtId="0" fontId="22" fillId="34" borderId="0" xfId="0" applyFont="1" applyFill="1" applyAlignment="1"/>
    <xf numFmtId="0" fontId="0" fillId="34" borderId="0" xfId="0" applyFill="1"/>
    <xf numFmtId="0" fontId="33" fillId="0" borderId="0" xfId="0" applyFont="1" applyAlignment="1">
      <alignment vertical="top"/>
    </xf>
    <xf numFmtId="0" fontId="33" fillId="0" borderId="0" xfId="0" applyFont="1" applyBorder="1" applyAlignment="1">
      <alignment horizontal="center" vertical="top"/>
    </xf>
    <xf numFmtId="0" fontId="33" fillId="0" borderId="12" xfId="0" applyFont="1" applyBorder="1" applyAlignment="1">
      <alignment vertical="top" wrapText="1"/>
    </xf>
    <xf numFmtId="0" fontId="33" fillId="0" borderId="0" xfId="0" applyFont="1" applyAlignment="1">
      <alignment horizontal="center" vertical="top"/>
    </xf>
    <xf numFmtId="0" fontId="28" fillId="33" borderId="12" xfId="0" applyFont="1" applyFill="1" applyBorder="1" applyAlignment="1">
      <alignment horizontal="center" vertical="top" wrapText="1"/>
    </xf>
    <xf numFmtId="0" fontId="28" fillId="33" borderId="12" xfId="0" applyFont="1" applyFill="1" applyBorder="1" applyAlignment="1">
      <alignment vertical="top" wrapText="1"/>
    </xf>
    <xf numFmtId="187" fontId="28" fillId="33" borderId="12" xfId="42" applyNumberFormat="1" applyFont="1" applyFill="1" applyBorder="1" applyAlignment="1">
      <alignment horizontal="center" vertical="top" wrapText="1"/>
    </xf>
    <xf numFmtId="188" fontId="33" fillId="35" borderId="12" xfId="0" applyNumberFormat="1" applyFont="1" applyFill="1" applyBorder="1" applyAlignment="1">
      <alignment horizontal="center" vertical="top" shrinkToFit="1"/>
    </xf>
    <xf numFmtId="188" fontId="33" fillId="0" borderId="12" xfId="0" applyNumberFormat="1" applyFont="1" applyBorder="1" applyAlignment="1">
      <alignment horizontal="center" vertical="top" shrinkToFit="1"/>
    </xf>
    <xf numFmtId="49" fontId="33" fillId="0" borderId="12" xfId="0" applyNumberFormat="1" applyFont="1" applyFill="1" applyBorder="1" applyAlignment="1">
      <alignment vertical="top" wrapText="1"/>
    </xf>
    <xf numFmtId="188" fontId="28" fillId="33" borderId="12" xfId="0" applyNumberFormat="1" applyFont="1" applyFill="1" applyBorder="1" applyAlignment="1">
      <alignment horizontal="center" vertical="top" shrinkToFit="1"/>
    </xf>
    <xf numFmtId="188" fontId="33" fillId="0" borderId="12" xfId="0" applyNumberFormat="1" applyFont="1" applyFill="1" applyBorder="1" applyAlignment="1">
      <alignment horizontal="center" vertical="top" shrinkToFit="1"/>
    </xf>
    <xf numFmtId="188" fontId="46" fillId="0" borderId="12" xfId="0" applyNumberFormat="1" applyFont="1" applyFill="1" applyBorder="1" applyAlignment="1">
      <alignment horizontal="center" vertical="top" shrinkToFit="1"/>
    </xf>
    <xf numFmtId="0" fontId="28" fillId="33" borderId="12" xfId="0" applyFont="1" applyFill="1" applyBorder="1" applyAlignment="1">
      <alignment horizontal="center" vertical="top" shrinkToFit="1"/>
    </xf>
    <xf numFmtId="188" fontId="28" fillId="33" borderId="12" xfId="0" applyNumberFormat="1" applyFont="1" applyFill="1" applyBorder="1" applyAlignment="1">
      <alignment horizontal="right" vertical="top" shrinkToFit="1"/>
    </xf>
    <xf numFmtId="49" fontId="28" fillId="33" borderId="12" xfId="0" applyNumberFormat="1" applyFont="1" applyFill="1" applyBorder="1" applyAlignment="1">
      <alignment vertical="top" wrapText="1"/>
    </xf>
    <xf numFmtId="49" fontId="46" fillId="0" borderId="12" xfId="0" applyNumberFormat="1" applyFont="1" applyFill="1" applyBorder="1" applyAlignment="1">
      <alignment horizontal="center" vertical="top"/>
    </xf>
    <xf numFmtId="188" fontId="46" fillId="0" borderId="12" xfId="0" applyNumberFormat="1" applyFont="1" applyBorder="1" applyAlignment="1">
      <alignment horizontal="center" vertical="top" shrinkToFit="1"/>
    </xf>
    <xf numFmtId="3" fontId="28" fillId="33" borderId="12" xfId="0" applyNumberFormat="1" applyFont="1" applyFill="1" applyBorder="1" applyAlignment="1">
      <alignment horizontal="center" vertical="top" shrinkToFit="1"/>
    </xf>
    <xf numFmtId="188" fontId="47" fillId="33" borderId="12" xfId="0" applyNumberFormat="1" applyFont="1" applyFill="1" applyBorder="1" applyAlignment="1">
      <alignment horizontal="center" vertical="top" shrinkToFit="1"/>
    </xf>
    <xf numFmtId="0" fontId="28" fillId="33" borderId="12" xfId="0" applyFont="1" applyFill="1" applyBorder="1" applyAlignment="1">
      <alignment horizontal="center" vertical="top"/>
    </xf>
    <xf numFmtId="49" fontId="46" fillId="0" borderId="12" xfId="0" applyNumberFormat="1" applyFont="1" applyFill="1" applyBorder="1" applyAlignment="1">
      <alignment vertical="top" wrapText="1"/>
    </xf>
    <xf numFmtId="188" fontId="28" fillId="0" borderId="12" xfId="0" applyNumberFormat="1" applyFont="1" applyFill="1" applyBorder="1" applyAlignment="1">
      <alignment horizontal="center" vertical="top" shrinkToFit="1"/>
    </xf>
    <xf numFmtId="49" fontId="28" fillId="0" borderId="12" xfId="0" applyNumberFormat="1" applyFont="1" applyFill="1" applyBorder="1" applyAlignment="1">
      <alignment vertical="top" wrapText="1"/>
    </xf>
    <xf numFmtId="49" fontId="28" fillId="33" borderId="12" xfId="0" applyNumberFormat="1" applyFont="1" applyFill="1" applyBorder="1" applyAlignment="1">
      <alignment horizontal="left" vertical="top" wrapText="1"/>
    </xf>
    <xf numFmtId="188" fontId="28" fillId="33" borderId="12" xfId="0" applyNumberFormat="1" applyFont="1" applyFill="1" applyBorder="1" applyAlignment="1">
      <alignment horizontal="center" vertical="top" wrapText="1" shrinkToFit="1"/>
    </xf>
    <xf numFmtId="49" fontId="28" fillId="33" borderId="12" xfId="0" applyNumberFormat="1" applyFont="1" applyFill="1" applyBorder="1" applyAlignment="1">
      <alignment horizontal="center" vertical="top"/>
    </xf>
    <xf numFmtId="0" fontId="28" fillId="36" borderId="12" xfId="0" applyFont="1" applyFill="1" applyBorder="1" applyAlignment="1">
      <alignment horizontal="center" vertical="top" wrapText="1"/>
    </xf>
    <xf numFmtId="0" fontId="28" fillId="36" borderId="12" xfId="0" applyFont="1" applyFill="1" applyBorder="1" applyAlignment="1">
      <alignment horizontal="center" vertical="top" shrinkToFit="1"/>
    </xf>
    <xf numFmtId="187" fontId="28" fillId="36" borderId="12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vertical="top"/>
    </xf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8" fillId="36" borderId="12" xfId="0" applyFont="1" applyFill="1" applyBorder="1" applyAlignment="1">
      <alignment vertical="top" wrapText="1"/>
    </xf>
    <xf numFmtId="187" fontId="28" fillId="36" borderId="12" xfId="42" applyNumberFormat="1" applyFont="1" applyFill="1" applyBorder="1" applyAlignment="1">
      <alignment horizontal="center" vertical="top" wrapText="1"/>
    </xf>
    <xf numFmtId="49" fontId="28" fillId="36" borderId="12" xfId="0" applyNumberFormat="1" applyFont="1" applyFill="1" applyBorder="1" applyAlignment="1">
      <alignment vertical="top" wrapText="1"/>
    </xf>
    <xf numFmtId="188" fontId="28" fillId="36" borderId="12" xfId="0" applyNumberFormat="1" applyFont="1" applyFill="1" applyBorder="1" applyAlignment="1">
      <alignment horizontal="center" vertical="top" shrinkToFit="1"/>
    </xf>
    <xf numFmtId="0" fontId="28" fillId="37" borderId="12" xfId="0" applyFont="1" applyFill="1" applyBorder="1" applyAlignment="1">
      <alignment horizontal="center" vertical="top" wrapText="1"/>
    </xf>
    <xf numFmtId="49" fontId="28" fillId="37" borderId="12" xfId="0" applyNumberFormat="1" applyFont="1" applyFill="1" applyBorder="1" applyAlignment="1">
      <alignment vertical="top" wrapText="1"/>
    </xf>
    <xf numFmtId="188" fontId="28" fillId="37" borderId="12" xfId="0" applyNumberFormat="1" applyFont="1" applyFill="1" applyBorder="1" applyAlignment="1">
      <alignment horizontal="center" vertical="top" shrinkToFit="1"/>
    </xf>
    <xf numFmtId="0" fontId="28" fillId="38" borderId="12" xfId="0" applyFont="1" applyFill="1" applyBorder="1" applyAlignment="1">
      <alignment horizontal="center" vertical="top" wrapText="1"/>
    </xf>
    <xf numFmtId="49" fontId="28" fillId="38" borderId="12" xfId="0" applyNumberFormat="1" applyFont="1" applyFill="1" applyBorder="1" applyAlignment="1">
      <alignment vertical="top" wrapText="1"/>
    </xf>
    <xf numFmtId="188" fontId="28" fillId="38" borderId="12" xfId="0" applyNumberFormat="1" applyFont="1" applyFill="1" applyBorder="1" applyAlignment="1">
      <alignment horizontal="center" vertical="top" shrinkToFit="1"/>
    </xf>
    <xf numFmtId="49" fontId="28" fillId="37" borderId="12" xfId="0" applyNumberFormat="1" applyFont="1" applyFill="1" applyBorder="1" applyAlignment="1">
      <alignment horizontal="left" vertical="top" wrapText="1"/>
    </xf>
    <xf numFmtId="0" fontId="28" fillId="37" borderId="12" xfId="0" applyFont="1" applyFill="1" applyBorder="1" applyAlignment="1">
      <alignment horizontal="center" vertical="top"/>
    </xf>
    <xf numFmtId="49" fontId="28" fillId="37" borderId="12" xfId="0" applyNumberFormat="1" applyFont="1" applyFill="1" applyBorder="1" applyAlignment="1">
      <alignment horizontal="center" vertical="top"/>
    </xf>
    <xf numFmtId="3" fontId="28" fillId="37" borderId="12" xfId="0" applyNumberFormat="1" applyFont="1" applyFill="1" applyBorder="1" applyAlignment="1">
      <alignment horizontal="center" vertical="top"/>
    </xf>
    <xf numFmtId="188" fontId="33" fillId="0" borderId="0" xfId="0" applyNumberFormat="1" applyFont="1" applyAlignment="1">
      <alignment vertical="top"/>
    </xf>
    <xf numFmtId="49" fontId="33" fillId="33" borderId="12" xfId="0" applyNumberFormat="1" applyFont="1" applyFill="1" applyBorder="1" applyAlignment="1">
      <alignment horizontal="center" vertical="top"/>
    </xf>
    <xf numFmtId="0" fontId="33" fillId="0" borderId="12" xfId="0" applyFont="1" applyBorder="1" applyAlignment="1">
      <alignment vertical="top"/>
    </xf>
    <xf numFmtId="0" fontId="26" fillId="33" borderId="12" xfId="0" applyFont="1" applyFill="1" applyBorder="1" applyAlignment="1">
      <alignment horizontal="center" vertical="top" wrapText="1"/>
    </xf>
    <xf numFmtId="0" fontId="26" fillId="33" borderId="12" xfId="0" applyFont="1" applyFill="1" applyBorder="1" applyAlignment="1">
      <alignment vertical="top" wrapText="1"/>
    </xf>
    <xf numFmtId="0" fontId="26" fillId="33" borderId="12" xfId="0" applyFont="1" applyFill="1" applyBorder="1" applyAlignment="1">
      <alignment horizontal="center" vertical="top" shrinkToFit="1"/>
    </xf>
    <xf numFmtId="187" fontId="26" fillId="33" borderId="12" xfId="42" applyNumberFormat="1" applyFont="1" applyFill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188" fontId="21" fillId="35" borderId="12" xfId="0" applyNumberFormat="1" applyFont="1" applyFill="1" applyBorder="1" applyAlignment="1">
      <alignment horizontal="center" vertical="top" shrinkToFit="1"/>
    </xf>
    <xf numFmtId="188" fontId="21" fillId="0" borderId="12" xfId="0" applyNumberFormat="1" applyFont="1" applyBorder="1" applyAlignment="1">
      <alignment horizontal="center" vertical="top" shrinkToFit="1"/>
    </xf>
    <xf numFmtId="0" fontId="21" fillId="0" borderId="12" xfId="0" applyFont="1" applyBorder="1" applyAlignment="1">
      <alignment horizontal="center" vertical="top" shrinkToFit="1"/>
    </xf>
    <xf numFmtId="49" fontId="21" fillId="0" borderId="12" xfId="0" applyNumberFormat="1" applyFont="1" applyFill="1" applyBorder="1" applyAlignment="1">
      <alignment vertical="top" wrapText="1"/>
    </xf>
    <xf numFmtId="49" fontId="21" fillId="35" borderId="12" xfId="0" applyNumberFormat="1" applyFont="1" applyFill="1" applyBorder="1" applyAlignment="1">
      <alignment vertical="top" wrapText="1"/>
    </xf>
    <xf numFmtId="49" fontId="26" fillId="33" borderId="12" xfId="0" applyNumberFormat="1" applyFont="1" applyFill="1" applyBorder="1" applyAlignment="1">
      <alignment vertical="top" wrapText="1"/>
    </xf>
    <xf numFmtId="188" fontId="26" fillId="33" borderId="12" xfId="0" applyNumberFormat="1" applyFont="1" applyFill="1" applyBorder="1" applyAlignment="1">
      <alignment horizontal="center" vertical="top" shrinkToFit="1"/>
    </xf>
    <xf numFmtId="49" fontId="48" fillId="0" borderId="12" xfId="0" applyNumberFormat="1" applyFont="1" applyFill="1" applyBorder="1" applyAlignment="1">
      <alignment vertical="top" wrapText="1"/>
    </xf>
    <xf numFmtId="188" fontId="21" fillId="0" borderId="12" xfId="0" applyNumberFormat="1" applyFont="1" applyFill="1" applyBorder="1" applyAlignment="1">
      <alignment horizontal="center" vertical="top" shrinkToFit="1"/>
    </xf>
    <xf numFmtId="188" fontId="48" fillId="0" borderId="12" xfId="0" applyNumberFormat="1" applyFont="1" applyFill="1" applyBorder="1" applyAlignment="1">
      <alignment horizontal="center" vertical="top" shrinkToFit="1"/>
    </xf>
    <xf numFmtId="3" fontId="48" fillId="0" borderId="12" xfId="0" applyNumberFormat="1" applyFont="1" applyFill="1" applyBorder="1" applyAlignment="1">
      <alignment horizontal="center" vertical="top" shrinkToFit="1"/>
    </xf>
    <xf numFmtId="188" fontId="26" fillId="35" borderId="12" xfId="0" applyNumberFormat="1" applyFont="1" applyFill="1" applyBorder="1" applyAlignment="1">
      <alignment horizontal="center" vertical="top" shrinkToFit="1"/>
    </xf>
    <xf numFmtId="188" fontId="26" fillId="33" borderId="12" xfId="0" applyNumberFormat="1" applyFont="1" applyFill="1" applyBorder="1" applyAlignment="1">
      <alignment horizontal="center" vertical="top" wrapText="1" shrinkToFit="1"/>
    </xf>
    <xf numFmtId="188" fontId="21" fillId="0" borderId="12" xfId="0" applyNumberFormat="1" applyFont="1" applyFill="1" applyBorder="1" applyAlignment="1">
      <alignment horizontal="right" vertical="top" shrinkToFit="1"/>
    </xf>
    <xf numFmtId="49" fontId="21" fillId="0" borderId="12" xfId="0" applyNumberFormat="1" applyFont="1" applyFill="1" applyBorder="1" applyAlignment="1">
      <alignment horizontal="center" vertical="top" shrinkToFit="1"/>
    </xf>
    <xf numFmtId="188" fontId="26" fillId="33" borderId="12" xfId="0" applyNumberFormat="1" applyFont="1" applyFill="1" applyBorder="1" applyAlignment="1">
      <alignment horizontal="right" vertical="top" shrinkToFit="1"/>
    </xf>
    <xf numFmtId="0" fontId="21" fillId="0" borderId="12" xfId="0" applyFont="1" applyBorder="1" applyAlignment="1">
      <alignment horizontal="center" vertical="top"/>
    </xf>
    <xf numFmtId="188" fontId="21" fillId="0" borderId="12" xfId="0" applyNumberFormat="1" applyFont="1" applyBorder="1" applyAlignment="1">
      <alignment horizontal="right" vertical="top" shrinkToFit="1"/>
    </xf>
    <xf numFmtId="0" fontId="26" fillId="33" borderId="12" xfId="0" applyFont="1" applyFill="1" applyBorder="1" applyAlignment="1">
      <alignment horizontal="center" vertical="top"/>
    </xf>
    <xf numFmtId="49" fontId="48" fillId="0" borderId="12" xfId="0" applyNumberFormat="1" applyFont="1" applyFill="1" applyBorder="1" applyAlignment="1">
      <alignment horizontal="center" vertical="top"/>
    </xf>
    <xf numFmtId="188" fontId="48" fillId="0" borderId="12" xfId="0" applyNumberFormat="1" applyFont="1" applyBorder="1" applyAlignment="1">
      <alignment horizontal="center" vertical="top" shrinkToFit="1"/>
    </xf>
    <xf numFmtId="3" fontId="48" fillId="0" borderId="12" xfId="0" applyNumberFormat="1" applyFont="1" applyBorder="1" applyAlignment="1">
      <alignment horizontal="right" vertical="top"/>
    </xf>
    <xf numFmtId="188" fontId="48" fillId="0" borderId="12" xfId="0" applyNumberFormat="1" applyFont="1" applyBorder="1" applyAlignment="1">
      <alignment horizontal="right" vertical="top" shrinkToFit="1"/>
    </xf>
    <xf numFmtId="3" fontId="26" fillId="33" borderId="12" xfId="0" applyNumberFormat="1" applyFont="1" applyFill="1" applyBorder="1" applyAlignment="1">
      <alignment horizontal="center" vertical="top" shrinkToFit="1"/>
    </xf>
    <xf numFmtId="3" fontId="21" fillId="0" borderId="12" xfId="0" applyNumberFormat="1" applyFont="1" applyFill="1" applyBorder="1" applyAlignment="1">
      <alignment horizontal="center" vertical="top"/>
    </xf>
    <xf numFmtId="188" fontId="49" fillId="0" borderId="12" xfId="0" applyNumberFormat="1" applyFont="1" applyBorder="1" applyAlignment="1">
      <alignment horizontal="center" vertical="top" shrinkToFit="1"/>
    </xf>
    <xf numFmtId="188" fontId="50" fillId="33" borderId="12" xfId="0" applyNumberFormat="1" applyFont="1" applyFill="1" applyBorder="1" applyAlignment="1">
      <alignment horizontal="center" vertical="top" shrinkToFit="1"/>
    </xf>
    <xf numFmtId="49" fontId="21" fillId="0" borderId="12" xfId="0" applyNumberFormat="1" applyFont="1" applyBorder="1" applyAlignment="1">
      <alignment vertical="top" wrapText="1"/>
    </xf>
    <xf numFmtId="188" fontId="21" fillId="0" borderId="12" xfId="0" applyNumberFormat="1" applyFont="1" applyBorder="1" applyAlignment="1">
      <alignment vertical="top" shrinkToFit="1"/>
    </xf>
    <xf numFmtId="188" fontId="21" fillId="0" borderId="12" xfId="0" applyNumberFormat="1" applyFont="1" applyFill="1" applyBorder="1" applyAlignment="1">
      <alignment vertical="top" shrinkToFit="1"/>
    </xf>
    <xf numFmtId="188" fontId="51" fillId="0" borderId="12" xfId="0" applyNumberFormat="1" applyFont="1" applyBorder="1" applyAlignment="1">
      <alignment horizontal="center" vertical="top" shrinkToFit="1"/>
    </xf>
    <xf numFmtId="188" fontId="51" fillId="0" borderId="12" xfId="0" applyNumberFormat="1" applyFont="1" applyFill="1" applyBorder="1" applyAlignment="1">
      <alignment horizontal="center" vertical="top" shrinkToFit="1"/>
    </xf>
    <xf numFmtId="3" fontId="51" fillId="0" borderId="12" xfId="0" applyNumberFormat="1" applyFont="1" applyBorder="1" applyAlignment="1">
      <alignment horizontal="center" vertical="top"/>
    </xf>
    <xf numFmtId="0" fontId="21" fillId="24" borderId="12" xfId="0" applyFont="1" applyFill="1" applyBorder="1" applyAlignment="1">
      <alignment horizontal="center" vertical="top" shrinkToFit="1"/>
    </xf>
    <xf numFmtId="49" fontId="26" fillId="0" borderId="12" xfId="0" applyNumberFormat="1" applyFont="1" applyFill="1" applyBorder="1" applyAlignment="1">
      <alignment vertical="top" wrapText="1"/>
    </xf>
    <xf numFmtId="188" fontId="26" fillId="0" borderId="12" xfId="0" applyNumberFormat="1" applyFont="1" applyFill="1" applyBorder="1" applyAlignment="1">
      <alignment horizontal="center" vertical="top" shrinkToFit="1"/>
    </xf>
    <xf numFmtId="3" fontId="21" fillId="0" borderId="12" xfId="0" applyNumberFormat="1" applyFont="1" applyBorder="1" applyAlignment="1">
      <alignment horizontal="center" vertical="top"/>
    </xf>
    <xf numFmtId="3" fontId="21" fillId="0" borderId="12" xfId="0" applyNumberFormat="1" applyFont="1" applyBorder="1" applyAlignment="1">
      <alignment horizontal="center" vertical="top" shrinkToFit="1"/>
    </xf>
    <xf numFmtId="188" fontId="26" fillId="0" borderId="12" xfId="0" applyNumberFormat="1" applyFont="1" applyBorder="1" applyAlignment="1">
      <alignment horizontal="center" vertical="top" shrinkToFit="1"/>
    </xf>
    <xf numFmtId="49" fontId="21" fillId="0" borderId="12" xfId="0" applyNumberFormat="1" applyFont="1" applyBorder="1" applyAlignment="1">
      <alignment horizontal="center" vertical="top" shrinkToFit="1"/>
    </xf>
    <xf numFmtId="188" fontId="35" fillId="0" borderId="12" xfId="0" applyNumberFormat="1" applyFont="1" applyBorder="1" applyAlignment="1">
      <alignment horizontal="center" vertical="top" shrinkToFit="1"/>
    </xf>
    <xf numFmtId="188" fontId="21" fillId="0" borderId="12" xfId="0" applyNumberFormat="1" applyFont="1" applyBorder="1" applyAlignment="1">
      <alignment horizontal="center" vertical="top"/>
    </xf>
    <xf numFmtId="0" fontId="21" fillId="0" borderId="12" xfId="0" applyNumberFormat="1" applyFont="1" applyFill="1" applyBorder="1" applyAlignment="1">
      <alignment vertical="top" wrapText="1"/>
    </xf>
    <xf numFmtId="49" fontId="21" fillId="0" borderId="12" xfId="0" applyNumberFormat="1" applyFont="1" applyBorder="1" applyAlignment="1">
      <alignment horizontal="center" vertical="top"/>
    </xf>
    <xf numFmtId="49" fontId="26" fillId="33" borderId="12" xfId="0" applyNumberFormat="1" applyFont="1" applyFill="1" applyBorder="1" applyAlignment="1">
      <alignment horizontal="left" vertical="top" wrapText="1"/>
    </xf>
    <xf numFmtId="49" fontId="21" fillId="0" borderId="12" xfId="0" applyNumberFormat="1" applyFont="1" applyFill="1" applyBorder="1" applyAlignment="1">
      <alignment horizontal="left" vertical="top"/>
    </xf>
    <xf numFmtId="49" fontId="26" fillId="33" borderId="12" xfId="0" applyNumberFormat="1" applyFont="1" applyFill="1" applyBorder="1" applyAlignment="1">
      <alignment horizontal="center" vertical="top"/>
    </xf>
    <xf numFmtId="49" fontId="21" fillId="0" borderId="12" xfId="0" applyNumberFormat="1" applyFont="1" applyFill="1" applyBorder="1" applyAlignment="1">
      <alignment horizontal="left" vertical="top" wrapText="1"/>
    </xf>
    <xf numFmtId="49" fontId="21" fillId="33" borderId="12" xfId="0" applyNumberFormat="1" applyFont="1" applyFill="1" applyBorder="1" applyAlignment="1">
      <alignment horizontal="center" vertical="top"/>
    </xf>
    <xf numFmtId="0" fontId="21" fillId="0" borderId="12" xfId="0" applyFont="1" applyBorder="1" applyAlignment="1">
      <alignment vertical="top"/>
    </xf>
    <xf numFmtId="3" fontId="26" fillId="33" borderId="12" xfId="0" applyNumberFormat="1" applyFont="1" applyFill="1" applyBorder="1" applyAlignment="1">
      <alignment horizontal="center" vertical="top"/>
    </xf>
    <xf numFmtId="49" fontId="21" fillId="0" borderId="12" xfId="0" applyNumberFormat="1" applyFont="1" applyFill="1" applyBorder="1" applyAlignment="1">
      <alignment vertical="top" shrinkToFit="1"/>
    </xf>
    <xf numFmtId="0" fontId="48" fillId="0" borderId="12" xfId="0" applyFont="1" applyBorder="1" applyAlignment="1">
      <alignment horizontal="center" vertical="top" shrinkToFit="1"/>
    </xf>
    <xf numFmtId="0" fontId="21" fillId="0" borderId="12" xfId="0" applyFont="1" applyFill="1" applyBorder="1" applyAlignment="1">
      <alignment horizontal="center" vertical="top" shrinkToFit="1"/>
    </xf>
    <xf numFmtId="43" fontId="26" fillId="33" borderId="12" xfId="42" applyFont="1" applyFill="1" applyBorder="1" applyAlignment="1">
      <alignment horizontal="center" vertical="top" wrapText="1"/>
    </xf>
    <xf numFmtId="43" fontId="26" fillId="33" borderId="12" xfId="42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187" fontId="21" fillId="0" borderId="12" xfId="42" applyNumberFormat="1" applyFont="1" applyFill="1" applyBorder="1" applyAlignment="1">
      <alignment horizontal="center" vertical="top"/>
    </xf>
    <xf numFmtId="43" fontId="26" fillId="33" borderId="12" xfId="42" applyFont="1" applyFill="1" applyBorder="1" applyAlignment="1">
      <alignment vertical="top"/>
    </xf>
    <xf numFmtId="43" fontId="21" fillId="0" borderId="12" xfId="42" applyFont="1" applyBorder="1" applyAlignment="1">
      <alignment vertical="top"/>
    </xf>
    <xf numFmtId="187" fontId="26" fillId="33" borderId="12" xfId="42" applyNumberFormat="1" applyFont="1" applyFill="1" applyBorder="1" applyAlignment="1">
      <alignment vertical="top"/>
    </xf>
    <xf numFmtId="187" fontId="21" fillId="0" borderId="12" xfId="42" applyNumberFormat="1" applyFont="1" applyBorder="1" applyAlignment="1">
      <alignment horizontal="center" vertical="top"/>
    </xf>
    <xf numFmtId="187" fontId="21" fillId="0" borderId="12" xfId="42" applyNumberFormat="1" applyFont="1" applyBorder="1" applyAlignment="1">
      <alignment vertical="top"/>
    </xf>
    <xf numFmtId="0" fontId="21" fillId="0" borderId="0" xfId="0" applyFont="1" applyAlignment="1">
      <alignment vertical="top" shrinkToFit="1"/>
    </xf>
    <xf numFmtId="43" fontId="21" fillId="33" borderId="12" xfId="42" applyFont="1" applyFill="1" applyBorder="1" applyAlignment="1">
      <alignment vertical="top"/>
    </xf>
    <xf numFmtId="187" fontId="26" fillId="33" borderId="12" xfId="42" applyNumberFormat="1" applyFont="1" applyFill="1" applyBorder="1" applyAlignment="1">
      <alignment horizontal="center" vertical="top"/>
    </xf>
    <xf numFmtId="187" fontId="21" fillId="0" borderId="12" xfId="42" applyNumberFormat="1" applyFont="1" applyFill="1" applyBorder="1" applyAlignment="1">
      <alignment horizontal="center" vertical="top" wrapText="1"/>
    </xf>
    <xf numFmtId="0" fontId="28" fillId="36" borderId="12" xfId="0" applyFont="1" applyFill="1" applyBorder="1" applyAlignment="1">
      <alignment horizontal="center" vertical="top" wrapText="1"/>
    </xf>
    <xf numFmtId="0" fontId="28" fillId="39" borderId="12" xfId="0" applyFont="1" applyFill="1" applyBorder="1" applyAlignment="1">
      <alignment horizontal="left" vertical="top" wrapText="1"/>
    </xf>
    <xf numFmtId="0" fontId="28" fillId="0" borderId="12" xfId="0" applyFont="1" applyBorder="1" applyAlignment="1">
      <alignment horizontal="center" vertical="top" wrapText="1" shrinkToFit="1"/>
    </xf>
    <xf numFmtId="0" fontId="28" fillId="0" borderId="12" xfId="0" applyFont="1" applyBorder="1" applyAlignment="1">
      <alignment horizontal="center" vertical="top" wrapText="1"/>
    </xf>
    <xf numFmtId="0" fontId="28" fillId="40" borderId="12" xfId="0" applyFont="1" applyFill="1" applyBorder="1" applyAlignment="1">
      <alignment horizontal="left" vertical="top" wrapText="1"/>
    </xf>
    <xf numFmtId="0" fontId="33" fillId="33" borderId="12" xfId="0" applyFont="1" applyFill="1" applyBorder="1" applyAlignment="1">
      <alignment horizontal="center" vertical="top"/>
    </xf>
    <xf numFmtId="188" fontId="33" fillId="33" borderId="12" xfId="0" applyNumberFormat="1" applyFont="1" applyFill="1" applyBorder="1" applyAlignment="1">
      <alignment horizontal="center" vertical="top" shrinkToFit="1"/>
    </xf>
    <xf numFmtId="49" fontId="28" fillId="33" borderId="12" xfId="0" applyNumberFormat="1" applyFont="1" applyFill="1" applyBorder="1" applyAlignment="1">
      <alignment horizontal="center" vertical="top" wrapText="1"/>
    </xf>
    <xf numFmtId="49" fontId="28" fillId="31" borderId="12" xfId="0" applyNumberFormat="1" applyFont="1" applyFill="1" applyBorder="1" applyAlignment="1">
      <alignment vertical="top" wrapText="1"/>
    </xf>
    <xf numFmtId="188" fontId="28" fillId="31" borderId="12" xfId="0" applyNumberFormat="1" applyFont="1" applyFill="1" applyBorder="1" applyAlignment="1">
      <alignment horizontal="center" vertical="top" shrinkToFit="1"/>
    </xf>
    <xf numFmtId="0" fontId="28" fillId="31" borderId="12" xfId="0" applyFont="1" applyFill="1" applyBorder="1" applyAlignment="1">
      <alignment horizontal="center" vertical="top" wrapText="1"/>
    </xf>
    <xf numFmtId="49" fontId="28" fillId="31" borderId="12" xfId="0" applyNumberFormat="1" applyFont="1" applyFill="1" applyBorder="1" applyAlignment="1">
      <alignment horizontal="left" vertical="top" wrapText="1"/>
    </xf>
    <xf numFmtId="0" fontId="28" fillId="41" borderId="12" xfId="0" applyFont="1" applyFill="1" applyBorder="1" applyAlignment="1">
      <alignment vertical="top" wrapText="1"/>
    </xf>
    <xf numFmtId="187" fontId="28" fillId="41" borderId="12" xfId="42" applyNumberFormat="1" applyFont="1" applyFill="1" applyBorder="1" applyAlignment="1">
      <alignment horizontal="center" vertical="top" wrapText="1"/>
    </xf>
    <xf numFmtId="0" fontId="28" fillId="41" borderId="12" xfId="0" applyFont="1" applyFill="1" applyBorder="1" applyAlignment="1">
      <alignment horizontal="center" vertical="top" wrapText="1"/>
    </xf>
    <xf numFmtId="49" fontId="28" fillId="41" borderId="12" xfId="0" applyNumberFormat="1" applyFont="1" applyFill="1" applyBorder="1" applyAlignment="1">
      <alignment vertical="top" wrapText="1"/>
    </xf>
    <xf numFmtId="188" fontId="28" fillId="41" borderId="12" xfId="0" applyNumberFormat="1" applyFont="1" applyFill="1" applyBorder="1" applyAlignment="1">
      <alignment horizontal="center" vertical="top" shrinkToFit="1"/>
    </xf>
    <xf numFmtId="0" fontId="33" fillId="31" borderId="12" xfId="0" applyFont="1" applyFill="1" applyBorder="1" applyAlignment="1">
      <alignment horizontal="center" vertical="top"/>
    </xf>
    <xf numFmtId="188" fontId="33" fillId="31" borderId="12" xfId="0" applyNumberFormat="1" applyFont="1" applyFill="1" applyBorder="1" applyAlignment="1">
      <alignment horizontal="center" vertical="top" shrinkToFit="1"/>
    </xf>
    <xf numFmtId="3" fontId="28" fillId="31" borderId="12" xfId="0" applyNumberFormat="1" applyFont="1" applyFill="1" applyBorder="1" applyAlignment="1">
      <alignment horizontal="center" vertical="top"/>
    </xf>
    <xf numFmtId="187" fontId="28" fillId="0" borderId="0" xfId="0" applyNumberFormat="1" applyFont="1" applyAlignment="1">
      <alignment vertical="top"/>
    </xf>
    <xf numFmtId="188" fontId="28" fillId="0" borderId="0" xfId="0" applyNumberFormat="1" applyFont="1" applyAlignment="1">
      <alignment vertical="top"/>
    </xf>
    <xf numFmtId="0" fontId="21" fillId="33" borderId="12" xfId="0" applyFont="1" applyFill="1" applyBorder="1" applyAlignment="1">
      <alignment vertical="top"/>
    </xf>
    <xf numFmtId="49" fontId="21" fillId="0" borderId="12" xfId="0" applyNumberFormat="1" applyFont="1" applyFill="1" applyBorder="1" applyAlignment="1">
      <alignment vertical="center" wrapText="1"/>
    </xf>
    <xf numFmtId="188" fontId="21" fillId="35" borderId="12" xfId="0" applyNumberFormat="1" applyFont="1" applyFill="1" applyBorder="1" applyAlignment="1">
      <alignment horizontal="center" vertical="center" shrinkToFit="1"/>
    </xf>
    <xf numFmtId="188" fontId="21" fillId="35" borderId="12" xfId="0" applyNumberFormat="1" applyFont="1" applyFill="1" applyBorder="1" applyAlignment="1">
      <alignment horizontal="center" vertical="center" wrapText="1" shrinkToFit="1"/>
    </xf>
    <xf numFmtId="188" fontId="21" fillId="0" borderId="12" xfId="0" applyNumberFormat="1" applyFont="1" applyBorder="1" applyAlignment="1">
      <alignment horizontal="center" vertical="center" shrinkToFit="1"/>
    </xf>
    <xf numFmtId="188" fontId="21" fillId="0" borderId="12" xfId="0" applyNumberFormat="1" applyFont="1" applyFill="1" applyBorder="1" applyAlignment="1">
      <alignment horizontal="center" vertical="center" shrinkToFit="1"/>
    </xf>
    <xf numFmtId="3" fontId="21" fillId="0" borderId="12" xfId="0" applyNumberFormat="1" applyFont="1" applyBorder="1" applyAlignment="1">
      <alignment horizontal="center" vertical="center"/>
    </xf>
    <xf numFmtId="188" fontId="21" fillId="35" borderId="12" xfId="0" applyNumberFormat="1" applyFont="1" applyFill="1" applyBorder="1" applyAlignment="1">
      <alignment horizontal="center" vertical="top" wrapText="1" shrinkToFit="1"/>
    </xf>
    <xf numFmtId="0" fontId="21" fillId="0" borderId="12" xfId="0" applyFont="1" applyFill="1" applyBorder="1" applyAlignment="1">
      <alignment horizontal="center" vertical="top"/>
    </xf>
    <xf numFmtId="0" fontId="21" fillId="33" borderId="12" xfId="0" applyFont="1" applyFill="1" applyBorder="1" applyAlignment="1">
      <alignment horizontal="center" vertical="top"/>
    </xf>
    <xf numFmtId="0" fontId="21" fillId="33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188" fontId="21" fillId="33" borderId="12" xfId="0" applyNumberFormat="1" applyFont="1" applyFill="1" applyBorder="1" applyAlignment="1">
      <alignment horizontal="center" vertical="top" shrinkToFit="1"/>
    </xf>
    <xf numFmtId="49" fontId="26" fillId="33" borderId="12" xfId="0" applyNumberFormat="1" applyFont="1" applyFill="1" applyBorder="1" applyAlignment="1">
      <alignment horizontal="center" vertical="top" wrapText="1"/>
    </xf>
    <xf numFmtId="49" fontId="49" fillId="0" borderId="12" xfId="0" applyNumberFormat="1" applyFont="1" applyBorder="1" applyAlignment="1">
      <alignment horizontal="center" vertical="top"/>
    </xf>
    <xf numFmtId="0" fontId="21" fillId="0" borderId="12" xfId="0" applyFont="1" applyFill="1" applyBorder="1" applyAlignment="1">
      <alignment vertical="top"/>
    </xf>
    <xf numFmtId="43" fontId="21" fillId="0" borderId="12" xfId="42" applyFont="1" applyFill="1" applyBorder="1" applyAlignment="1">
      <alignment vertical="top"/>
    </xf>
    <xf numFmtId="43" fontId="21" fillId="0" borderId="12" xfId="42" applyFont="1" applyFill="1" applyBorder="1" applyAlignment="1">
      <alignment horizontal="center" vertical="top" wrapText="1"/>
    </xf>
    <xf numFmtId="43" fontId="21" fillId="0" borderId="12" xfId="42" applyFont="1" applyBorder="1" applyAlignment="1">
      <alignment horizontal="center" vertical="top"/>
    </xf>
    <xf numFmtId="187" fontId="21" fillId="33" borderId="12" xfId="42" applyNumberFormat="1" applyFont="1" applyFill="1" applyBorder="1" applyAlignment="1">
      <alignment vertical="top"/>
    </xf>
    <xf numFmtId="43" fontId="21" fillId="33" borderId="12" xfId="42" applyFont="1" applyFill="1" applyBorder="1" applyAlignment="1">
      <alignment horizontal="center" vertical="top"/>
    </xf>
    <xf numFmtId="43" fontId="26" fillId="33" borderId="12" xfId="42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6" fillId="33" borderId="12" xfId="0" applyFont="1" applyFill="1" applyBorder="1" applyAlignment="1">
      <alignment vertical="top"/>
    </xf>
    <xf numFmtId="49" fontId="28" fillId="33" borderId="13" xfId="0" applyNumberFormat="1" applyFont="1" applyFill="1" applyBorder="1" applyAlignment="1">
      <alignment vertical="top" wrapText="1"/>
    </xf>
    <xf numFmtId="17" fontId="28" fillId="33" borderId="12" xfId="0" applyNumberFormat="1" applyFont="1" applyFill="1" applyBorder="1" applyAlignment="1">
      <alignment horizontal="center" vertical="top" wrapText="1"/>
    </xf>
    <xf numFmtId="49" fontId="28" fillId="33" borderId="12" xfId="0" applyNumberFormat="1" applyFont="1" applyFill="1" applyBorder="1" applyAlignment="1">
      <alignment horizontal="center" vertical="top"/>
    </xf>
    <xf numFmtId="0" fontId="28" fillId="33" borderId="12" xfId="0" applyFont="1" applyFill="1" applyBorder="1" applyAlignment="1">
      <alignment horizontal="center" vertical="top"/>
    </xf>
    <xf numFmtId="0" fontId="28" fillId="36" borderId="12" xfId="0" applyFont="1" applyFill="1" applyBorder="1" applyAlignment="1">
      <alignment horizontal="center" vertical="top" wrapText="1"/>
    </xf>
    <xf numFmtId="49" fontId="28" fillId="40" borderId="12" xfId="0" applyNumberFormat="1" applyFont="1" applyFill="1" applyBorder="1" applyAlignment="1">
      <alignment horizontal="center" vertical="top"/>
    </xf>
    <xf numFmtId="49" fontId="28" fillId="40" borderId="12" xfId="0" applyNumberFormat="1" applyFont="1" applyFill="1" applyBorder="1" applyAlignment="1">
      <alignment vertical="top" wrapText="1"/>
    </xf>
    <xf numFmtId="188" fontId="28" fillId="40" borderId="12" xfId="0" applyNumberFormat="1" applyFont="1" applyFill="1" applyBorder="1" applyAlignment="1">
      <alignment horizontal="center" vertical="top" shrinkToFit="1"/>
    </xf>
    <xf numFmtId="0" fontId="28" fillId="40" borderId="12" xfId="0" applyFont="1" applyFill="1" applyBorder="1" applyAlignment="1">
      <alignment horizontal="center" vertical="top" shrinkToFit="1"/>
    </xf>
    <xf numFmtId="0" fontId="28" fillId="40" borderId="12" xfId="0" applyFont="1" applyFill="1" applyBorder="1" applyAlignment="1">
      <alignment horizontal="center" vertical="top" wrapText="1"/>
    </xf>
    <xf numFmtId="188" fontId="28" fillId="40" borderId="12" xfId="0" applyNumberFormat="1" applyFont="1" applyFill="1" applyBorder="1" applyAlignment="1">
      <alignment horizontal="center" vertical="top"/>
    </xf>
    <xf numFmtId="3" fontId="28" fillId="40" borderId="12" xfId="0" applyNumberFormat="1" applyFont="1" applyFill="1" applyBorder="1" applyAlignment="1">
      <alignment horizontal="center" vertical="top"/>
    </xf>
    <xf numFmtId="0" fontId="28" fillId="0" borderId="14" xfId="0" applyFont="1" applyBorder="1" applyAlignment="1">
      <alignment vertical="top" wrapText="1"/>
    </xf>
    <xf numFmtId="0" fontId="28" fillId="0" borderId="13" xfId="0" applyFont="1" applyBorder="1" applyAlignment="1">
      <alignment vertical="top"/>
    </xf>
    <xf numFmtId="0" fontId="28" fillId="0" borderId="15" xfId="0" applyFont="1" applyBorder="1" applyAlignment="1">
      <alignment vertical="top"/>
    </xf>
    <xf numFmtId="0" fontId="28" fillId="0" borderId="16" xfId="0" applyFont="1" applyBorder="1" applyAlignment="1">
      <alignment vertical="top"/>
    </xf>
    <xf numFmtId="0" fontId="28" fillId="0" borderId="14" xfId="0" applyFont="1" applyBorder="1" applyAlignment="1">
      <alignment vertical="top" wrapText="1" shrinkToFi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pivotButton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6" xfId="0" applyBorder="1"/>
    <xf numFmtId="0" fontId="0" fillId="0" borderId="22" xfId="0" applyNumberFormat="1" applyBorder="1"/>
    <xf numFmtId="0" fontId="0" fillId="0" borderId="27" xfId="0" applyNumberFormat="1" applyBorder="1"/>
    <xf numFmtId="0" fontId="0" fillId="0" borderId="17" xfId="0" applyNumberFormat="1" applyBorder="1"/>
    <xf numFmtId="0" fontId="0" fillId="0" borderId="26" xfId="0" applyNumberFormat="1" applyBorder="1"/>
    <xf numFmtId="0" fontId="0" fillId="0" borderId="21" xfId="0" applyNumberFormat="1" applyBorder="1"/>
    <xf numFmtId="0" fontId="0" fillId="0" borderId="0" xfId="0" applyNumberFormat="1"/>
    <xf numFmtId="0" fontId="0" fillId="0" borderId="18" xfId="0" pivotButton="1" applyBorder="1"/>
    <xf numFmtId="0" fontId="0" fillId="0" borderId="28" xfId="0" applyBorder="1"/>
    <xf numFmtId="0" fontId="28" fillId="0" borderId="0" xfId="0" applyFont="1" applyAlignment="1">
      <alignment horizontal="center" vertical="top"/>
    </xf>
    <xf numFmtId="0" fontId="28" fillId="36" borderId="12" xfId="0" applyFont="1" applyFill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shrinkToFit="1"/>
    </xf>
    <xf numFmtId="188" fontId="47" fillId="0" borderId="12" xfId="0" applyNumberFormat="1" applyFont="1" applyFill="1" applyBorder="1" applyAlignment="1">
      <alignment horizontal="center" vertical="top" shrinkToFit="1"/>
    </xf>
    <xf numFmtId="49" fontId="47" fillId="33" borderId="12" xfId="0" applyNumberFormat="1" applyFont="1" applyFill="1" applyBorder="1" applyAlignment="1">
      <alignment vertical="top" wrapText="1"/>
    </xf>
    <xf numFmtId="0" fontId="47" fillId="33" borderId="12" xfId="0" applyFont="1" applyFill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/>
    </xf>
    <xf numFmtId="49" fontId="46" fillId="0" borderId="13" xfId="0" applyNumberFormat="1" applyFont="1" applyFill="1" applyBorder="1" applyAlignment="1">
      <alignment vertical="top" wrapText="1"/>
    </xf>
    <xf numFmtId="188" fontId="46" fillId="35" borderId="12" xfId="0" applyNumberFormat="1" applyFont="1" applyFill="1" applyBorder="1" applyAlignment="1">
      <alignment horizontal="center" vertical="top" shrinkToFit="1"/>
    </xf>
    <xf numFmtId="188" fontId="46" fillId="33" borderId="12" xfId="0" applyNumberFormat="1" applyFont="1" applyFill="1" applyBorder="1" applyAlignment="1">
      <alignment horizontal="center" vertical="top" shrinkToFit="1"/>
    </xf>
    <xf numFmtId="0" fontId="46" fillId="33" borderId="12" xfId="0" applyFont="1" applyFill="1" applyBorder="1" applyAlignment="1">
      <alignment horizontal="center" vertical="top" shrinkToFit="1"/>
    </xf>
    <xf numFmtId="49" fontId="47" fillId="0" borderId="12" xfId="0" applyNumberFormat="1" applyFont="1" applyFill="1" applyBorder="1" applyAlignment="1">
      <alignment vertical="top" wrapText="1"/>
    </xf>
    <xf numFmtId="49" fontId="47" fillId="33" borderId="13" xfId="0" applyNumberFormat="1" applyFont="1" applyFill="1" applyBorder="1" applyAlignment="1">
      <alignment vertical="top" wrapText="1"/>
    </xf>
    <xf numFmtId="49" fontId="28" fillId="0" borderId="12" xfId="0" applyNumberFormat="1" applyFont="1" applyFill="1" applyBorder="1" applyAlignment="1">
      <alignment horizontal="center" vertical="top" shrinkToFit="1"/>
    </xf>
    <xf numFmtId="188" fontId="47" fillId="33" borderId="12" xfId="0" applyNumberFormat="1" applyFont="1" applyFill="1" applyBorder="1" applyAlignment="1">
      <alignment horizontal="right" vertical="top" shrinkToFit="1"/>
    </xf>
    <xf numFmtId="0" fontId="47" fillId="0" borderId="12" xfId="0" applyFont="1" applyFill="1" applyBorder="1" applyAlignment="1">
      <alignment horizontal="center" vertical="top" wrapText="1"/>
    </xf>
    <xf numFmtId="49" fontId="46" fillId="33" borderId="12" xfId="0" applyNumberFormat="1" applyFont="1" applyFill="1" applyBorder="1" applyAlignment="1">
      <alignment horizontal="center" vertical="top"/>
    </xf>
    <xf numFmtId="0" fontId="28" fillId="33" borderId="12" xfId="0" applyFont="1" applyFill="1" applyBorder="1" applyAlignment="1">
      <alignment horizontal="center" vertical="top" wrapText="1" shrinkToFit="1"/>
    </xf>
    <xf numFmtId="0" fontId="47" fillId="33" borderId="12" xfId="0" applyFont="1" applyFill="1" applyBorder="1" applyAlignment="1">
      <alignment horizontal="center" vertical="top" wrapText="1" shrinkToFit="1"/>
    </xf>
    <xf numFmtId="49" fontId="47" fillId="33" borderId="12" xfId="0" applyNumberFormat="1" applyFont="1" applyFill="1" applyBorder="1" applyAlignment="1">
      <alignment horizontal="center" vertical="top"/>
    </xf>
    <xf numFmtId="49" fontId="47" fillId="33" borderId="12" xfId="0" applyNumberFormat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49" fontId="47" fillId="42" borderId="12" xfId="0" applyNumberFormat="1" applyFont="1" applyFill="1" applyBorder="1" applyAlignment="1">
      <alignment horizontal="center" vertical="top"/>
    </xf>
    <xf numFmtId="49" fontId="47" fillId="42" borderId="12" xfId="0" applyNumberFormat="1" applyFont="1" applyFill="1" applyBorder="1" applyAlignment="1">
      <alignment vertical="top" wrapText="1"/>
    </xf>
    <xf numFmtId="188" fontId="47" fillId="42" borderId="12" xfId="0" applyNumberFormat="1" applyFont="1" applyFill="1" applyBorder="1" applyAlignment="1">
      <alignment horizontal="center" vertical="top" shrinkToFit="1"/>
    </xf>
    <xf numFmtId="0" fontId="47" fillId="42" borderId="12" xfId="0" applyFont="1" applyFill="1" applyBorder="1" applyAlignment="1">
      <alignment horizontal="center" vertical="top" wrapText="1"/>
    </xf>
    <xf numFmtId="49" fontId="46" fillId="43" borderId="12" xfId="0" applyNumberFormat="1" applyFont="1" applyFill="1" applyBorder="1" applyAlignment="1">
      <alignment horizontal="center" vertical="top"/>
    </xf>
    <xf numFmtId="49" fontId="47" fillId="43" borderId="13" xfId="0" applyNumberFormat="1" applyFont="1" applyFill="1" applyBorder="1" applyAlignment="1">
      <alignment vertical="top" wrapText="1"/>
    </xf>
    <xf numFmtId="188" fontId="47" fillId="43" borderId="12" xfId="0" applyNumberFormat="1" applyFont="1" applyFill="1" applyBorder="1" applyAlignment="1">
      <alignment horizontal="center" vertical="top" shrinkToFit="1"/>
    </xf>
    <xf numFmtId="0" fontId="47" fillId="43" borderId="12" xfId="0" applyFont="1" applyFill="1" applyBorder="1" applyAlignment="1">
      <alignment horizontal="center" vertical="top" wrapText="1"/>
    </xf>
    <xf numFmtId="0" fontId="28" fillId="42" borderId="12" xfId="0" applyFont="1" applyFill="1" applyBorder="1" applyAlignment="1">
      <alignment horizontal="center" vertical="top"/>
    </xf>
    <xf numFmtId="0" fontId="28" fillId="43" borderId="12" xfId="0" applyFont="1" applyFill="1" applyBorder="1" applyAlignment="1">
      <alignment horizontal="center" vertical="top"/>
    </xf>
    <xf numFmtId="187" fontId="28" fillId="31" borderId="12" xfId="42" applyNumberFormat="1" applyFont="1" applyFill="1" applyBorder="1" applyAlignment="1">
      <alignment horizontal="center" vertical="top"/>
    </xf>
    <xf numFmtId="0" fontId="28" fillId="36" borderId="12" xfId="0" applyFont="1" applyFill="1" applyBorder="1" applyAlignment="1">
      <alignment horizontal="center" vertical="top" wrapText="1"/>
    </xf>
    <xf numFmtId="49" fontId="47" fillId="33" borderId="12" xfId="0" applyNumberFormat="1" applyFont="1" applyFill="1" applyBorder="1" applyAlignment="1">
      <alignment horizontal="center" vertical="top"/>
    </xf>
    <xf numFmtId="49" fontId="46" fillId="33" borderId="12" xfId="0" applyNumberFormat="1" applyFont="1" applyFill="1" applyBorder="1" applyAlignment="1">
      <alignment horizontal="center" vertical="top"/>
    </xf>
    <xf numFmtId="49" fontId="52" fillId="33" borderId="12" xfId="0" applyNumberFormat="1" applyFont="1" applyFill="1" applyBorder="1" applyAlignment="1">
      <alignment horizontal="center" vertical="top"/>
    </xf>
    <xf numFmtId="187" fontId="28" fillId="33" borderId="12" xfId="42" applyNumberFormat="1" applyFont="1" applyFill="1" applyBorder="1" applyAlignment="1">
      <alignment horizontal="center" vertical="top" shrinkToFit="1"/>
    </xf>
    <xf numFmtId="187" fontId="28" fillId="0" borderId="12" xfId="42" applyNumberFormat="1" applyFont="1" applyFill="1" applyBorder="1" applyAlignment="1">
      <alignment horizontal="center" vertical="top" shrinkToFit="1"/>
    </xf>
    <xf numFmtId="0" fontId="33" fillId="0" borderId="0" xfId="0" applyFont="1"/>
    <xf numFmtId="0" fontId="33" fillId="0" borderId="0" xfId="0" applyFont="1" applyBorder="1" applyAlignment="1"/>
    <xf numFmtId="49" fontId="28" fillId="33" borderId="13" xfId="0" applyNumberFormat="1" applyFont="1" applyFill="1" applyBorder="1" applyAlignment="1">
      <alignment vertical="center" wrapText="1"/>
    </xf>
    <xf numFmtId="187" fontId="28" fillId="33" borderId="12" xfId="42" applyNumberFormat="1" applyFont="1" applyFill="1" applyBorder="1" applyAlignment="1">
      <alignment vertical="top" shrinkToFit="1"/>
    </xf>
    <xf numFmtId="3" fontId="28" fillId="33" borderId="14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vertical="center" wrapText="1"/>
    </xf>
    <xf numFmtId="0" fontId="33" fillId="33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top" shrinkToFit="1"/>
    </xf>
    <xf numFmtId="0" fontId="47" fillId="0" borderId="12" xfId="0" applyFont="1" applyFill="1" applyBorder="1" applyAlignment="1">
      <alignment horizontal="center" vertical="top"/>
    </xf>
    <xf numFmtId="0" fontId="47" fillId="41" borderId="12" xfId="0" applyFont="1" applyFill="1" applyBorder="1" applyAlignment="1">
      <alignment horizontal="center" vertical="top" wrapText="1"/>
    </xf>
    <xf numFmtId="49" fontId="47" fillId="41" borderId="12" xfId="0" applyNumberFormat="1" applyFont="1" applyFill="1" applyBorder="1" applyAlignment="1">
      <alignment vertical="top" wrapText="1"/>
    </xf>
    <xf numFmtId="188" fontId="46" fillId="41" borderId="12" xfId="0" applyNumberFormat="1" applyFont="1" applyFill="1" applyBorder="1" applyAlignment="1">
      <alignment horizontal="center" vertical="top" shrinkToFit="1"/>
    </xf>
    <xf numFmtId="0" fontId="46" fillId="41" borderId="12" xfId="0" applyFont="1" applyFill="1" applyBorder="1" applyAlignment="1">
      <alignment horizontal="center" vertical="top" shrinkToFit="1"/>
    </xf>
    <xf numFmtId="188" fontId="47" fillId="41" borderId="12" xfId="0" applyNumberFormat="1" applyFont="1" applyFill="1" applyBorder="1" applyAlignment="1">
      <alignment horizontal="center" vertical="top" shrinkToFit="1"/>
    </xf>
    <xf numFmtId="49" fontId="47" fillId="41" borderId="12" xfId="0" applyNumberFormat="1" applyFont="1" applyFill="1" applyBorder="1" applyAlignment="1">
      <alignment horizontal="center" vertical="top"/>
    </xf>
    <xf numFmtId="0" fontId="28" fillId="0" borderId="12" xfId="0" applyFont="1" applyFill="1" applyBorder="1" applyAlignment="1">
      <alignment horizontal="center" vertical="top" shrinkToFit="1"/>
    </xf>
    <xf numFmtId="188" fontId="47" fillId="0" borderId="12" xfId="0" applyNumberFormat="1" applyFont="1" applyFill="1" applyBorder="1" applyAlignment="1">
      <alignment horizontal="right" vertical="top" shrinkToFit="1"/>
    </xf>
    <xf numFmtId="49" fontId="47" fillId="0" borderId="12" xfId="0" applyNumberFormat="1" applyFont="1" applyFill="1" applyBorder="1" applyAlignment="1">
      <alignment horizontal="center" vertical="top"/>
    </xf>
    <xf numFmtId="49" fontId="28" fillId="0" borderId="13" xfId="0" applyNumberFormat="1" applyFont="1" applyFill="1" applyBorder="1" applyAlignment="1">
      <alignment vertical="top" wrapText="1"/>
    </xf>
    <xf numFmtId="49" fontId="47" fillId="41" borderId="13" xfId="0" applyNumberFormat="1" applyFont="1" applyFill="1" applyBorder="1" applyAlignment="1">
      <alignment vertical="top" wrapText="1"/>
    </xf>
    <xf numFmtId="0" fontId="47" fillId="41" borderId="12" xfId="0" applyFont="1" applyFill="1" applyBorder="1" applyAlignment="1">
      <alignment horizontal="center" vertical="top" wrapText="1" shrinkToFit="1"/>
    </xf>
    <xf numFmtId="0" fontId="28" fillId="0" borderId="12" xfId="0" applyFont="1" applyFill="1" applyBorder="1" applyAlignment="1">
      <alignment horizontal="center" vertical="top" wrapText="1" shrinkToFit="1"/>
    </xf>
    <xf numFmtId="49" fontId="47" fillId="0" borderId="12" xfId="0" applyNumberFormat="1" applyFont="1" applyFill="1" applyBorder="1" applyAlignment="1">
      <alignment horizontal="left" vertical="top" wrapText="1"/>
    </xf>
    <xf numFmtId="188" fontId="28" fillId="0" borderId="12" xfId="0" applyNumberFormat="1" applyFont="1" applyFill="1" applyBorder="1" applyAlignment="1">
      <alignment horizontal="center" vertical="top" wrapText="1" shrinkToFit="1"/>
    </xf>
    <xf numFmtId="188" fontId="28" fillId="0" borderId="14" xfId="0" applyNumberFormat="1" applyFont="1" applyFill="1" applyBorder="1" applyAlignment="1">
      <alignment horizontal="center" vertical="center" shrinkToFit="1"/>
    </xf>
    <xf numFmtId="188" fontId="28" fillId="0" borderId="29" xfId="0" applyNumberFormat="1" applyFont="1" applyFill="1" applyBorder="1" applyAlignment="1">
      <alignment horizontal="center" vertical="center" shrinkToFit="1"/>
    </xf>
    <xf numFmtId="3" fontId="28" fillId="0" borderId="14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top"/>
    </xf>
    <xf numFmtId="187" fontId="48" fillId="0" borderId="12" xfId="42" applyNumberFormat="1" applyFont="1" applyBorder="1"/>
    <xf numFmtId="49" fontId="53" fillId="0" borderId="12" xfId="0" applyNumberFormat="1" applyFont="1" applyFill="1" applyBorder="1" applyAlignment="1">
      <alignment horizontal="center" vertical="top"/>
    </xf>
    <xf numFmtId="49" fontId="52" fillId="0" borderId="13" xfId="0" applyNumberFormat="1" applyFont="1" applyFill="1" applyBorder="1" applyAlignment="1">
      <alignment vertical="top" wrapText="1"/>
    </xf>
    <xf numFmtId="188" fontId="52" fillId="0" borderId="12" xfId="0" applyNumberFormat="1" applyFont="1" applyFill="1" applyBorder="1" applyAlignment="1">
      <alignment horizontal="center" vertical="top" shrinkToFit="1"/>
    </xf>
    <xf numFmtId="0" fontId="52" fillId="0" borderId="12" xfId="0" applyFont="1" applyFill="1" applyBorder="1" applyAlignment="1">
      <alignment horizontal="center" vertical="top" wrapText="1"/>
    </xf>
    <xf numFmtId="49" fontId="52" fillId="0" borderId="12" xfId="0" applyNumberFormat="1" applyFont="1" applyFill="1" applyBorder="1" applyAlignment="1">
      <alignment horizontal="center" vertical="top"/>
    </xf>
    <xf numFmtId="49" fontId="52" fillId="0" borderId="12" xfId="0" applyNumberFormat="1" applyFont="1" applyFill="1" applyBorder="1" applyAlignment="1">
      <alignment horizontal="left" vertical="top" wrapText="1"/>
    </xf>
    <xf numFmtId="49" fontId="52" fillId="33" borderId="12" xfId="0" applyNumberFormat="1" applyFont="1" applyFill="1" applyBorder="1" applyAlignment="1">
      <alignment vertical="top" wrapText="1"/>
    </xf>
    <xf numFmtId="187" fontId="52" fillId="33" borderId="12" xfId="42" applyNumberFormat="1" applyFont="1" applyFill="1" applyBorder="1" applyAlignment="1">
      <alignment horizontal="center" vertical="top" shrinkToFit="1"/>
    </xf>
    <xf numFmtId="49" fontId="52" fillId="33" borderId="12" xfId="0" applyNumberFormat="1" applyFont="1" applyFill="1" applyBorder="1" applyAlignment="1">
      <alignment horizontal="center" vertical="top" wrapText="1"/>
    </xf>
    <xf numFmtId="49" fontId="54" fillId="0" borderId="12" xfId="0" applyNumberFormat="1" applyFont="1" applyFill="1" applyBorder="1" applyAlignment="1">
      <alignment horizontal="center" vertical="top"/>
    </xf>
    <xf numFmtId="49" fontId="54" fillId="0" borderId="12" xfId="0" applyNumberFormat="1" applyFont="1" applyFill="1" applyBorder="1" applyAlignment="1">
      <alignment vertical="top" wrapText="1"/>
    </xf>
    <xf numFmtId="188" fontId="54" fillId="0" borderId="12" xfId="0" applyNumberFormat="1" applyFont="1" applyFill="1" applyBorder="1" applyAlignment="1">
      <alignment horizontal="center" vertical="top" shrinkToFit="1"/>
    </xf>
    <xf numFmtId="0" fontId="54" fillId="0" borderId="12" xfId="0" applyFont="1" applyFill="1" applyBorder="1" applyAlignment="1">
      <alignment horizontal="center" vertical="top" wrapText="1"/>
    </xf>
    <xf numFmtId="49" fontId="54" fillId="33" borderId="12" xfId="0" applyNumberFormat="1" applyFont="1" applyFill="1" applyBorder="1" applyAlignment="1">
      <alignment horizontal="center" vertical="top"/>
    </xf>
    <xf numFmtId="49" fontId="54" fillId="33" borderId="12" xfId="0" applyNumberFormat="1" applyFont="1" applyFill="1" applyBorder="1" applyAlignment="1">
      <alignment vertical="top" wrapText="1"/>
    </xf>
    <xf numFmtId="188" fontId="54" fillId="33" borderId="12" xfId="0" applyNumberFormat="1" applyFont="1" applyFill="1" applyBorder="1" applyAlignment="1">
      <alignment horizontal="center" vertical="top" shrinkToFit="1"/>
    </xf>
    <xf numFmtId="0" fontId="54" fillId="33" borderId="12" xfId="0" applyFont="1" applyFill="1" applyBorder="1" applyAlignment="1">
      <alignment horizontal="center" vertical="top" wrapText="1"/>
    </xf>
    <xf numFmtId="43" fontId="28" fillId="0" borderId="0" xfId="42" applyNumberFormat="1" applyFont="1" applyAlignment="1">
      <alignment vertical="top"/>
    </xf>
    <xf numFmtId="43" fontId="33" fillId="0" borderId="0" xfId="42" applyNumberFormat="1" applyFont="1" applyAlignment="1">
      <alignment vertical="top"/>
    </xf>
    <xf numFmtId="43" fontId="28" fillId="0" borderId="0" xfId="0" applyNumberFormat="1" applyFont="1" applyAlignment="1">
      <alignment vertical="top"/>
    </xf>
    <xf numFmtId="43" fontId="28" fillId="44" borderId="0" xfId="0" applyNumberFormat="1" applyFont="1" applyFill="1" applyAlignment="1">
      <alignment vertical="top"/>
    </xf>
    <xf numFmtId="43" fontId="53" fillId="0" borderId="0" xfId="42" applyNumberFormat="1" applyFont="1" applyAlignment="1">
      <alignment vertical="top"/>
    </xf>
    <xf numFmtId="43" fontId="52" fillId="0" borderId="0" xfId="42" applyNumberFormat="1" applyFont="1" applyAlignment="1">
      <alignment vertical="top"/>
    </xf>
    <xf numFmtId="0" fontId="55" fillId="33" borderId="12" xfId="0" applyFont="1" applyFill="1" applyBorder="1" applyAlignment="1">
      <alignment horizontal="center" vertical="top" wrapText="1"/>
    </xf>
    <xf numFmtId="43" fontId="28" fillId="41" borderId="0" xfId="42" applyNumberFormat="1" applyFont="1" applyFill="1" applyAlignment="1">
      <alignment vertical="top"/>
    </xf>
    <xf numFmtId="43" fontId="28" fillId="41" borderId="0" xfId="0" applyNumberFormat="1" applyFont="1" applyFill="1" applyAlignment="1">
      <alignment vertical="top"/>
    </xf>
    <xf numFmtId="43" fontId="28" fillId="33" borderId="0" xfId="42" applyNumberFormat="1" applyFont="1" applyFill="1" applyAlignment="1">
      <alignment vertical="top"/>
    </xf>
    <xf numFmtId="43" fontId="28" fillId="33" borderId="0" xfId="0" applyNumberFormat="1" applyFont="1" applyFill="1" applyAlignment="1">
      <alignment vertical="top"/>
    </xf>
    <xf numFmtId="43" fontId="33" fillId="33" borderId="0" xfId="42" applyNumberFormat="1" applyFont="1" applyFill="1" applyAlignment="1">
      <alignment vertical="top"/>
    </xf>
    <xf numFmtId="43" fontId="56" fillId="33" borderId="0" xfId="42" applyNumberFormat="1" applyFont="1" applyFill="1" applyAlignment="1">
      <alignment vertical="top"/>
    </xf>
    <xf numFmtId="43" fontId="55" fillId="33" borderId="0" xfId="0" applyNumberFormat="1" applyFont="1" applyFill="1" applyAlignment="1">
      <alignment vertical="top"/>
    </xf>
    <xf numFmtId="43" fontId="55" fillId="33" borderId="0" xfId="42" applyNumberFormat="1" applyFont="1" applyFill="1" applyAlignment="1">
      <alignment vertical="top"/>
    </xf>
    <xf numFmtId="43" fontId="53" fillId="0" borderId="0" xfId="42" applyNumberFormat="1" applyFont="1" applyFill="1" applyAlignment="1">
      <alignment vertical="top"/>
    </xf>
    <xf numFmtId="43" fontId="52" fillId="0" borderId="0" xfId="0" applyNumberFormat="1" applyFont="1" applyFill="1" applyAlignment="1">
      <alignment vertical="top"/>
    </xf>
    <xf numFmtId="43" fontId="28" fillId="0" borderId="0" xfId="0" applyNumberFormat="1" applyFont="1" applyFill="1" applyAlignment="1">
      <alignment vertical="top"/>
    </xf>
    <xf numFmtId="43" fontId="33" fillId="41" borderId="0" xfId="42" applyNumberFormat="1" applyFont="1" applyFill="1" applyAlignment="1">
      <alignment vertical="top"/>
    </xf>
    <xf numFmtId="0" fontId="47" fillId="42" borderId="12" xfId="0" applyFont="1" applyFill="1" applyBorder="1" applyAlignment="1">
      <alignment horizontal="center" vertical="top" shrinkToFit="1"/>
    </xf>
    <xf numFmtId="43" fontId="33" fillId="42" borderId="0" xfId="42" applyNumberFormat="1" applyFont="1" applyFill="1" applyAlignment="1">
      <alignment vertical="top"/>
    </xf>
    <xf numFmtId="43" fontId="28" fillId="42" borderId="0" xfId="0" applyNumberFormat="1" applyFont="1" applyFill="1" applyAlignment="1">
      <alignment vertical="top"/>
    </xf>
    <xf numFmtId="43" fontId="33" fillId="0" borderId="0" xfId="0" applyNumberFormat="1" applyFont="1" applyAlignment="1">
      <alignment vertical="top"/>
    </xf>
    <xf numFmtId="0" fontId="47" fillId="33" borderId="12" xfId="0" applyFont="1" applyFill="1" applyBorder="1" applyAlignment="1">
      <alignment horizontal="center" vertical="top"/>
    </xf>
    <xf numFmtId="0" fontId="28" fillId="33" borderId="12" xfId="0" applyFont="1" applyFill="1" applyBorder="1" applyAlignment="1">
      <alignment horizontal="center" vertical="top"/>
    </xf>
    <xf numFmtId="0" fontId="28" fillId="0" borderId="12" xfId="0" applyFont="1" applyBorder="1" applyAlignment="1">
      <alignment vertical="top"/>
    </xf>
    <xf numFmtId="49" fontId="46" fillId="33" borderId="12" xfId="0" applyNumberFormat="1" applyFont="1" applyFill="1" applyBorder="1" applyAlignment="1">
      <alignment horizontal="center" vertical="top"/>
    </xf>
    <xf numFmtId="49" fontId="47" fillId="33" borderId="12" xfId="0" applyNumberFormat="1" applyFont="1" applyFill="1" applyBorder="1" applyAlignment="1">
      <alignment horizontal="center" vertical="top"/>
    </xf>
    <xf numFmtId="187" fontId="33" fillId="0" borderId="12" xfId="43" applyNumberFormat="1" applyFont="1" applyBorder="1" applyAlignment="1">
      <alignment horizontal="center" vertical="top" shrinkToFit="1"/>
    </xf>
    <xf numFmtId="0" fontId="28" fillId="33" borderId="12" xfId="0" applyFont="1" applyFill="1" applyBorder="1" applyAlignment="1">
      <alignment horizontal="left" vertical="top" wrapText="1"/>
    </xf>
    <xf numFmtId="0" fontId="0" fillId="0" borderId="17" xfId="0" applyBorder="1" applyAlignment="1">
      <alignment shrinkToFit="1"/>
    </xf>
    <xf numFmtId="0" fontId="0" fillId="0" borderId="17" xfId="0" pivotButton="1" applyBorder="1" applyAlignment="1">
      <alignment shrinkToFit="1"/>
    </xf>
    <xf numFmtId="0" fontId="0" fillId="0" borderId="18" xfId="0" pivotButton="1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0" xfId="0" applyAlignment="1">
      <alignment shrinkToFit="1"/>
    </xf>
    <xf numFmtId="0" fontId="0" fillId="0" borderId="20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17" xfId="0" applyNumberFormat="1" applyBorder="1" applyAlignment="1">
      <alignment shrinkToFit="1"/>
    </xf>
    <xf numFmtId="0" fontId="0" fillId="0" borderId="26" xfId="0" applyNumberFormat="1" applyBorder="1" applyAlignment="1">
      <alignment shrinkToFit="1"/>
    </xf>
    <xf numFmtId="0" fontId="0" fillId="0" borderId="23" xfId="0" applyNumberFormat="1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1" xfId="0" applyNumberFormat="1" applyBorder="1" applyAlignment="1">
      <alignment shrinkToFit="1"/>
    </xf>
    <xf numFmtId="0" fontId="0" fillId="0" borderId="0" xfId="0" applyNumberFormat="1" applyAlignment="1">
      <alignment shrinkToFit="1"/>
    </xf>
    <xf numFmtId="0" fontId="0" fillId="0" borderId="24" xfId="0" applyNumberFormat="1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2" xfId="0" applyNumberFormat="1" applyBorder="1" applyAlignment="1">
      <alignment shrinkToFit="1"/>
    </xf>
    <xf numFmtId="0" fontId="0" fillId="0" borderId="27" xfId="0" applyNumberFormat="1" applyBorder="1" applyAlignment="1">
      <alignment shrinkToFit="1"/>
    </xf>
    <xf numFmtId="0" fontId="0" fillId="0" borderId="25" xfId="0" applyNumberFormat="1" applyBorder="1" applyAlignment="1">
      <alignment shrinkToFit="1"/>
    </xf>
    <xf numFmtId="0" fontId="53" fillId="0" borderId="0" xfId="0" applyFont="1" applyAlignment="1">
      <alignment vertical="top"/>
    </xf>
    <xf numFmtId="0" fontId="53" fillId="0" borderId="0" xfId="0" applyFont="1" applyAlignment="1">
      <alignment horizontal="center" vertical="top"/>
    </xf>
    <xf numFmtId="0" fontId="47" fillId="36" borderId="12" xfId="0" applyFont="1" applyFill="1" applyBorder="1" applyAlignment="1">
      <alignment horizontal="center" vertical="top" shrinkToFit="1"/>
    </xf>
    <xf numFmtId="187" fontId="47" fillId="36" borderId="12" xfId="0" applyNumberFormat="1" applyFont="1" applyFill="1" applyBorder="1" applyAlignment="1">
      <alignment horizontal="center" vertical="top" wrapText="1"/>
    </xf>
    <xf numFmtId="43" fontId="50" fillId="33" borderId="12" xfId="42" applyFont="1" applyFill="1" applyBorder="1" applyAlignment="1">
      <alignment horizontal="center" vertical="top" wrapText="1"/>
    </xf>
    <xf numFmtId="187" fontId="50" fillId="33" borderId="12" xfId="42" applyNumberFormat="1" applyFont="1" applyFill="1" applyBorder="1" applyAlignment="1">
      <alignment horizontal="center" vertical="top" wrapText="1"/>
    </xf>
    <xf numFmtId="43" fontId="48" fillId="0" borderId="12" xfId="42" applyFont="1" applyFill="1" applyBorder="1" applyAlignment="1">
      <alignment horizontal="center" vertical="top" wrapText="1"/>
    </xf>
    <xf numFmtId="187" fontId="48" fillId="0" borderId="12" xfId="42" applyNumberFormat="1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57" fillId="0" borderId="10" xfId="0" applyFont="1" applyBorder="1" applyAlignment="1">
      <alignment horizontal="right" vertical="center"/>
    </xf>
    <xf numFmtId="0" fontId="58" fillId="0" borderId="30" xfId="0" applyFont="1" applyBorder="1" applyAlignment="1">
      <alignment horizontal="center"/>
    </xf>
    <xf numFmtId="49" fontId="59" fillId="0" borderId="31" xfId="0" applyNumberFormat="1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49" fontId="48" fillId="0" borderId="32" xfId="0" applyNumberFormat="1" applyFont="1" applyFill="1" applyBorder="1" applyAlignment="1">
      <alignment horizontal="center" vertical="center"/>
    </xf>
    <xf numFmtId="187" fontId="48" fillId="0" borderId="32" xfId="42" applyNumberFormat="1" applyFont="1" applyFill="1" applyBorder="1"/>
    <xf numFmtId="43" fontId="48" fillId="0" borderId="33" xfId="42" applyNumberFormat="1" applyFont="1" applyFill="1" applyBorder="1"/>
    <xf numFmtId="49" fontId="48" fillId="0" borderId="34" xfId="0" applyNumberFormat="1" applyFont="1" applyFill="1" applyBorder="1" applyAlignment="1">
      <alignment horizontal="center" vertical="center"/>
    </xf>
    <xf numFmtId="187" fontId="48" fillId="0" borderId="34" xfId="42" applyNumberFormat="1" applyFont="1" applyFill="1" applyBorder="1"/>
    <xf numFmtId="43" fontId="48" fillId="0" borderId="35" xfId="42" applyNumberFormat="1" applyFont="1" applyFill="1" applyBorder="1"/>
    <xf numFmtId="49" fontId="48" fillId="0" borderId="36" xfId="0" applyNumberFormat="1" applyFont="1" applyFill="1" applyBorder="1" applyAlignment="1">
      <alignment horizontal="center" vertical="center"/>
    </xf>
    <xf numFmtId="187" fontId="48" fillId="0" borderId="36" xfId="42" applyNumberFormat="1" applyFont="1" applyFill="1" applyBorder="1"/>
    <xf numFmtId="43" fontId="48" fillId="0" borderId="37" xfId="42" applyNumberFormat="1" applyFont="1" applyFill="1" applyBorder="1"/>
    <xf numFmtId="49" fontId="50" fillId="0" borderId="12" xfId="0" applyNumberFormat="1" applyFont="1" applyFill="1" applyBorder="1" applyAlignment="1">
      <alignment horizontal="center" vertical="center"/>
    </xf>
    <xf numFmtId="187" fontId="48" fillId="0" borderId="12" xfId="42" applyNumberFormat="1" applyFont="1" applyFill="1" applyBorder="1"/>
    <xf numFmtId="49" fontId="50" fillId="0" borderId="12" xfId="0" applyNumberFormat="1" applyFont="1" applyBorder="1" applyAlignment="1">
      <alignment horizontal="center" vertical="center"/>
    </xf>
    <xf numFmtId="43" fontId="48" fillId="0" borderId="13" xfId="42" applyNumberFormat="1" applyFont="1" applyBorder="1"/>
    <xf numFmtId="49" fontId="48" fillId="0" borderId="32" xfId="0" applyNumberFormat="1" applyFont="1" applyBorder="1" applyAlignment="1">
      <alignment horizontal="center" vertical="center"/>
    </xf>
    <xf numFmtId="187" fontId="48" fillId="0" borderId="32" xfId="42" applyNumberFormat="1" applyFont="1" applyBorder="1"/>
    <xf numFmtId="43" fontId="48" fillId="0" borderId="33" xfId="42" applyNumberFormat="1" applyFont="1" applyBorder="1"/>
    <xf numFmtId="49" fontId="48" fillId="0" borderId="34" xfId="0" applyNumberFormat="1" applyFont="1" applyBorder="1" applyAlignment="1">
      <alignment horizontal="center" vertical="center"/>
    </xf>
    <xf numFmtId="187" fontId="48" fillId="0" borderId="34" xfId="42" applyNumberFormat="1" applyFont="1" applyBorder="1"/>
    <xf numFmtId="43" fontId="48" fillId="0" borderId="35" xfId="42" applyNumberFormat="1" applyFont="1" applyBorder="1"/>
    <xf numFmtId="49" fontId="48" fillId="0" borderId="36" xfId="0" applyNumberFormat="1" applyFont="1" applyBorder="1" applyAlignment="1">
      <alignment horizontal="center" vertical="center"/>
    </xf>
    <xf numFmtId="187" fontId="48" fillId="0" borderId="36" xfId="42" applyNumberFormat="1" applyFont="1" applyBorder="1"/>
    <xf numFmtId="43" fontId="48" fillId="0" borderId="37" xfId="42" applyNumberFormat="1" applyFont="1" applyBorder="1"/>
    <xf numFmtId="187" fontId="48" fillId="0" borderId="12" xfId="42" applyNumberFormat="1" applyFont="1" applyBorder="1" applyAlignment="1"/>
    <xf numFmtId="43" fontId="48" fillId="0" borderId="13" xfId="42" applyNumberFormat="1" applyFont="1" applyBorder="1" applyAlignment="1"/>
    <xf numFmtId="0" fontId="48" fillId="0" borderId="0" xfId="0" applyFont="1" applyAlignment="1">
      <alignment vertical="center"/>
    </xf>
    <xf numFmtId="0" fontId="48" fillId="0" borderId="0" xfId="0" applyFont="1"/>
    <xf numFmtId="0" fontId="57" fillId="0" borderId="0" xfId="0" applyFont="1"/>
    <xf numFmtId="0" fontId="48" fillId="0" borderId="0" xfId="0" applyFont="1" applyBorder="1" applyAlignment="1"/>
    <xf numFmtId="0" fontId="48" fillId="0" borderId="0" xfId="0" applyFont="1" applyBorder="1" applyAlignment="1">
      <alignment horizontal="center"/>
    </xf>
    <xf numFmtId="0" fontId="24" fillId="0" borderId="13" xfId="0" applyFont="1" applyBorder="1" applyAlignment="1">
      <alignment horizontal="center" shrinkToFit="1"/>
    </xf>
    <xf numFmtId="0" fontId="24" fillId="0" borderId="12" xfId="0" applyFont="1" applyBorder="1" applyAlignment="1">
      <alignment horizontal="center" shrinkToFit="1"/>
    </xf>
    <xf numFmtId="49" fontId="48" fillId="0" borderId="38" xfId="0" applyNumberFormat="1" applyFont="1" applyFill="1" applyBorder="1" applyAlignment="1">
      <alignment horizontal="center" vertical="center"/>
    </xf>
    <xf numFmtId="187" fontId="48" fillId="0" borderId="38" xfId="42" applyNumberFormat="1" applyFont="1" applyFill="1" applyBorder="1"/>
    <xf numFmtId="43" fontId="48" fillId="0" borderId="39" xfId="42" applyNumberFormat="1" applyFont="1" applyFill="1" applyBorder="1"/>
    <xf numFmtId="187" fontId="48" fillId="0" borderId="38" xfId="42" applyNumberFormat="1" applyFont="1" applyBorder="1"/>
    <xf numFmtId="43" fontId="48" fillId="0" borderId="39" xfId="42" applyNumberFormat="1" applyFont="1" applyBorder="1"/>
    <xf numFmtId="0" fontId="46" fillId="0" borderId="12" xfId="0" applyFont="1" applyBorder="1" applyAlignment="1">
      <alignment vertical="top" wrapText="1"/>
    </xf>
    <xf numFmtId="49" fontId="48" fillId="0" borderId="38" xfId="0" applyNumberFormat="1" applyFont="1" applyBorder="1" applyAlignment="1">
      <alignment horizontal="center" vertical="center"/>
    </xf>
    <xf numFmtId="43" fontId="48" fillId="0" borderId="34" xfId="42" applyNumberFormat="1" applyFont="1" applyFill="1" applyBorder="1"/>
    <xf numFmtId="43" fontId="48" fillId="0" borderId="38" xfId="42" applyNumberFormat="1" applyFont="1" applyFill="1" applyBorder="1"/>
    <xf numFmtId="43" fontId="48" fillId="0" borderId="12" xfId="42" applyNumberFormat="1" applyFont="1" applyFill="1" applyBorder="1"/>
    <xf numFmtId="43" fontId="48" fillId="0" borderId="36" xfId="42" applyNumberFormat="1" applyFont="1" applyFill="1" applyBorder="1"/>
    <xf numFmtId="0" fontId="26" fillId="0" borderId="40" xfId="0" applyFont="1" applyBorder="1" applyAlignment="1">
      <alignment vertical="center" shrinkToFit="1"/>
    </xf>
    <xf numFmtId="0" fontId="26" fillId="0" borderId="31" xfId="0" applyFont="1" applyBorder="1" applyAlignment="1">
      <alignment vertical="center" shrinkToFit="1"/>
    </xf>
    <xf numFmtId="49" fontId="21" fillId="0" borderId="41" xfId="0" applyNumberFormat="1" applyFont="1" applyBorder="1" applyAlignment="1">
      <alignment horizontal="center" vertical="center" shrinkToFit="1"/>
    </xf>
    <xf numFmtId="49" fontId="21" fillId="0" borderId="42" xfId="0" applyNumberFormat="1" applyFont="1" applyBorder="1" applyAlignment="1">
      <alignment horizontal="center" vertical="center" shrinkToFit="1"/>
    </xf>
    <xf numFmtId="49" fontId="21" fillId="0" borderId="43" xfId="0" applyNumberFormat="1" applyFont="1" applyBorder="1" applyAlignment="1">
      <alignment horizontal="center" vertical="center" shrinkToFit="1"/>
    </xf>
    <xf numFmtId="49" fontId="26" fillId="0" borderId="15" xfId="0" applyNumberFormat="1" applyFont="1" applyBorder="1" applyAlignment="1">
      <alignment horizontal="center" vertical="center" shrinkToFit="1"/>
    </xf>
    <xf numFmtId="0" fontId="47" fillId="0" borderId="12" xfId="0" applyFont="1" applyBorder="1" applyAlignment="1">
      <alignment vertical="top"/>
    </xf>
    <xf numFmtId="0" fontId="52" fillId="0" borderId="0" xfId="0" applyFont="1" applyAlignment="1">
      <alignment horizontal="center" vertical="top"/>
    </xf>
    <xf numFmtId="49" fontId="33" fillId="35" borderId="12" xfId="0" applyNumberFormat="1" applyFont="1" applyFill="1" applyBorder="1" applyAlignment="1">
      <alignment vertical="top" wrapText="1"/>
    </xf>
    <xf numFmtId="49" fontId="46" fillId="0" borderId="12" xfId="0" applyNumberFormat="1" applyFont="1" applyBorder="1" applyAlignment="1">
      <alignment vertical="top" wrapText="1"/>
    </xf>
    <xf numFmtId="49" fontId="46" fillId="0" borderId="12" xfId="0" applyNumberFormat="1" applyFont="1" applyFill="1" applyBorder="1" applyAlignment="1">
      <alignment horizontal="center" vertical="top"/>
    </xf>
    <xf numFmtId="187" fontId="46" fillId="0" borderId="12" xfId="43" applyNumberFormat="1" applyFont="1" applyBorder="1" applyAlignment="1">
      <alignment horizontal="center" vertical="top"/>
    </xf>
    <xf numFmtId="187" fontId="46" fillId="0" borderId="12" xfId="43" applyNumberFormat="1" applyFont="1" applyBorder="1" applyAlignment="1">
      <alignment horizontal="center" vertical="top" shrinkToFit="1"/>
    </xf>
    <xf numFmtId="187" fontId="46" fillId="0" borderId="12" xfId="43" applyNumberFormat="1" applyFont="1" applyFill="1" applyBorder="1" applyAlignment="1">
      <alignment horizontal="center" vertical="top" shrinkToFit="1"/>
    </xf>
    <xf numFmtId="43" fontId="21" fillId="0" borderId="0" xfId="42" applyFont="1" applyAlignment="1">
      <alignment vertical="top"/>
    </xf>
    <xf numFmtId="0" fontId="47" fillId="33" borderId="12" xfId="0" applyFont="1" applyFill="1" applyBorder="1" applyAlignment="1">
      <alignment horizontal="center" vertical="top" wrapText="1"/>
    </xf>
    <xf numFmtId="188" fontId="46" fillId="0" borderId="40" xfId="0" applyNumberFormat="1" applyFont="1" applyBorder="1" applyAlignment="1">
      <alignment horizontal="center" vertical="top" shrinkToFit="1"/>
    </xf>
    <xf numFmtId="49" fontId="33" fillId="0" borderId="13" xfId="0" applyNumberFormat="1" applyFont="1" applyFill="1" applyBorder="1" applyAlignment="1">
      <alignment vertical="top" wrapText="1"/>
    </xf>
    <xf numFmtId="0" fontId="52" fillId="0" borderId="12" xfId="0" applyFont="1" applyBorder="1" applyAlignment="1">
      <alignment vertical="top"/>
    </xf>
    <xf numFmtId="0" fontId="46" fillId="0" borderId="12" xfId="0" applyNumberFormat="1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 shrinkToFit="1"/>
    </xf>
    <xf numFmtId="188" fontId="46" fillId="0" borderId="12" xfId="44" applyNumberFormat="1" applyFont="1" applyFill="1" applyBorder="1" applyAlignment="1">
      <alignment horizontal="center" vertical="top" shrinkToFit="1"/>
    </xf>
    <xf numFmtId="49" fontId="46" fillId="0" borderId="12" xfId="44" applyNumberFormat="1" applyFont="1" applyFill="1" applyBorder="1" applyAlignment="1">
      <alignment vertical="top" wrapText="1"/>
    </xf>
    <xf numFmtId="0" fontId="33" fillId="24" borderId="12" xfId="44" applyFont="1" applyFill="1" applyBorder="1" applyAlignment="1">
      <alignment horizontal="center" vertical="top" shrinkToFit="1"/>
    </xf>
    <xf numFmtId="0" fontId="33" fillId="0" borderId="12" xfId="44" applyFont="1" applyBorder="1" applyAlignment="1">
      <alignment vertical="top" wrapText="1"/>
    </xf>
    <xf numFmtId="43" fontId="50" fillId="33" borderId="12" xfId="42" applyNumberFormat="1" applyFont="1" applyFill="1" applyBorder="1" applyAlignment="1">
      <alignment horizontal="center" vertical="top" wrapText="1"/>
    </xf>
    <xf numFmtId="43" fontId="48" fillId="0" borderId="12" xfId="42" applyNumberFormat="1" applyFont="1" applyFill="1" applyBorder="1" applyAlignment="1">
      <alignment horizontal="center" vertical="top" wrapText="1"/>
    </xf>
    <xf numFmtId="43" fontId="21" fillId="0" borderId="0" xfId="42" applyFont="1" applyFill="1" applyAlignment="1">
      <alignment vertical="top"/>
    </xf>
    <xf numFmtId="0" fontId="21" fillId="0" borderId="0" xfId="0" applyFont="1" applyFill="1" applyAlignment="1">
      <alignment vertical="top"/>
    </xf>
    <xf numFmtId="43" fontId="21" fillId="0" borderId="0" xfId="0" applyNumberFormat="1" applyFont="1" applyFill="1" applyAlignment="1">
      <alignment vertical="top"/>
    </xf>
    <xf numFmtId="0" fontId="21" fillId="43" borderId="0" xfId="0" applyFont="1" applyFill="1" applyAlignment="1">
      <alignment horizontal="center" vertical="top"/>
    </xf>
    <xf numFmtId="43" fontId="21" fillId="43" borderId="0" xfId="0" applyNumberFormat="1" applyFont="1" applyFill="1" applyAlignment="1">
      <alignment vertical="top"/>
    </xf>
    <xf numFmtId="0" fontId="21" fillId="42" borderId="0" xfId="0" applyFont="1" applyFill="1" applyAlignment="1">
      <alignment horizontal="center" vertical="top"/>
    </xf>
    <xf numFmtId="43" fontId="21" fillId="42" borderId="0" xfId="0" applyNumberFormat="1" applyFont="1" applyFill="1" applyAlignment="1">
      <alignment vertical="top"/>
    </xf>
    <xf numFmtId="0" fontId="28" fillId="33" borderId="12" xfId="0" applyFont="1" applyFill="1" applyBorder="1" applyAlignment="1">
      <alignment horizontal="center" vertical="top" wrapText="1"/>
    </xf>
    <xf numFmtId="49" fontId="33" fillId="0" borderId="12" xfId="0" applyNumberFormat="1" applyFont="1" applyFill="1" applyBorder="1" applyAlignment="1">
      <alignment horizontal="center" vertical="top"/>
    </xf>
    <xf numFmtId="43" fontId="21" fillId="0" borderId="0" xfId="0" applyNumberFormat="1" applyFont="1" applyAlignment="1">
      <alignment vertical="top"/>
    </xf>
    <xf numFmtId="43" fontId="50" fillId="33" borderId="12" xfId="42" applyFont="1" applyFill="1" applyBorder="1" applyAlignment="1">
      <alignment horizontal="center" vertical="top"/>
    </xf>
    <xf numFmtId="43" fontId="21" fillId="42" borderId="12" xfId="42" applyFont="1" applyFill="1" applyBorder="1" applyAlignment="1">
      <alignment vertical="top"/>
    </xf>
    <xf numFmtId="43" fontId="48" fillId="33" borderId="12" xfId="42" applyFont="1" applyFill="1" applyBorder="1" applyAlignment="1">
      <alignment vertical="top"/>
    </xf>
    <xf numFmtId="188" fontId="21" fillId="0" borderId="0" xfId="0" applyNumberFormat="1" applyFont="1" applyFill="1" applyAlignment="1">
      <alignment vertical="top"/>
    </xf>
    <xf numFmtId="43" fontId="48" fillId="0" borderId="32" xfId="42" applyNumberFormat="1" applyFont="1" applyFill="1" applyBorder="1"/>
    <xf numFmtId="187" fontId="48" fillId="0" borderId="12" xfId="42" applyNumberFormat="1" applyFont="1" applyFill="1" applyBorder="1" applyAlignment="1"/>
    <xf numFmtId="43" fontId="48" fillId="0" borderId="12" xfId="42" applyNumberFormat="1" applyFont="1" applyFill="1" applyBorder="1" applyAlignment="1"/>
    <xf numFmtId="0" fontId="28" fillId="0" borderId="10" xfId="0" applyFont="1" applyBorder="1" applyAlignment="1">
      <alignment horizontal="center" vertical="top" shrinkToFit="1"/>
    </xf>
    <xf numFmtId="49" fontId="46" fillId="0" borderId="12" xfId="0" applyNumberFormat="1" applyFont="1" applyFill="1" applyBorder="1" applyAlignment="1">
      <alignment vertical="top" shrinkToFit="1"/>
    </xf>
    <xf numFmtId="0" fontId="33" fillId="0" borderId="0" xfId="0" applyFont="1" applyAlignment="1">
      <alignment horizontal="center" vertical="top" shrinkToFit="1"/>
    </xf>
    <xf numFmtId="0" fontId="46" fillId="0" borderId="12" xfId="0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/>
    </xf>
    <xf numFmtId="49" fontId="53" fillId="0" borderId="12" xfId="0" applyNumberFormat="1" applyFont="1" applyFill="1" applyBorder="1" applyAlignment="1">
      <alignment vertical="top" wrapText="1"/>
    </xf>
    <xf numFmtId="188" fontId="53" fillId="0" borderId="12" xfId="0" applyNumberFormat="1" applyFont="1" applyBorder="1" applyAlignment="1">
      <alignment horizontal="center" vertical="top" shrinkToFit="1"/>
    </xf>
    <xf numFmtId="49" fontId="53" fillId="0" borderId="12" xfId="0" applyNumberFormat="1" applyFont="1" applyFill="1" applyBorder="1" applyAlignment="1">
      <alignment vertical="top" shrinkToFit="1"/>
    </xf>
    <xf numFmtId="0" fontId="53" fillId="0" borderId="12" xfId="0" applyFont="1" applyBorder="1" applyAlignment="1">
      <alignment vertical="top" shrinkToFit="1"/>
    </xf>
    <xf numFmtId="0" fontId="52" fillId="0" borderId="12" xfId="0" applyFont="1" applyFill="1" applyBorder="1" applyAlignment="1">
      <alignment vertical="top"/>
    </xf>
    <xf numFmtId="0" fontId="60" fillId="0" borderId="12" xfId="0" applyFont="1" applyBorder="1" applyAlignment="1">
      <alignment vertical="top"/>
    </xf>
    <xf numFmtId="0" fontId="53" fillId="0" borderId="12" xfId="0" applyFont="1" applyBorder="1" applyAlignment="1">
      <alignment vertical="top"/>
    </xf>
    <xf numFmtId="0" fontId="47" fillId="33" borderId="12" xfId="0" applyNumberFormat="1" applyFont="1" applyFill="1" applyBorder="1" applyAlignment="1">
      <alignment horizontal="center" vertical="top" wrapText="1"/>
    </xf>
    <xf numFmtId="0" fontId="33" fillId="0" borderId="12" xfId="0" applyNumberFormat="1" applyFont="1" applyFill="1" applyBorder="1" applyAlignment="1">
      <alignment horizontal="center" vertical="top" wrapText="1"/>
    </xf>
    <xf numFmtId="1" fontId="46" fillId="0" borderId="12" xfId="0" applyNumberFormat="1" applyFont="1" applyFill="1" applyBorder="1" applyAlignment="1">
      <alignment horizontal="center" vertical="top" wrapText="1"/>
    </xf>
    <xf numFmtId="0" fontId="46" fillId="0" borderId="12" xfId="0" applyFont="1" applyBorder="1" applyAlignment="1">
      <alignment vertical="top"/>
    </xf>
    <xf numFmtId="188" fontId="46" fillId="0" borderId="12" xfId="0" applyNumberFormat="1" applyFont="1" applyBorder="1" applyAlignment="1">
      <alignment vertical="top"/>
    </xf>
    <xf numFmtId="49" fontId="46" fillId="0" borderId="12" xfId="0" applyNumberFormat="1" applyFont="1" applyFill="1" applyBorder="1" applyAlignment="1">
      <alignment horizontal="center" vertical="top" wrapText="1"/>
    </xf>
    <xf numFmtId="0" fontId="46" fillId="0" borderId="12" xfId="0" applyNumberFormat="1" applyFont="1" applyBorder="1" applyAlignment="1">
      <alignment horizontal="center" vertical="top" wrapText="1"/>
    </xf>
    <xf numFmtId="49" fontId="46" fillId="35" borderId="12" xfId="0" applyNumberFormat="1" applyFont="1" applyFill="1" applyBorder="1" applyAlignment="1">
      <alignment vertical="top" shrinkToFit="1"/>
    </xf>
    <xf numFmtId="0" fontId="53" fillId="0" borderId="12" xfId="0" applyFont="1" applyFill="1" applyBorder="1" applyAlignment="1">
      <alignment horizontal="center" vertical="top" wrapText="1"/>
    </xf>
    <xf numFmtId="0" fontId="46" fillId="24" borderId="12" xfId="0" applyFont="1" applyFill="1" applyBorder="1" applyAlignment="1">
      <alignment horizontal="center" vertical="top" shrinkToFit="1"/>
    </xf>
    <xf numFmtId="0" fontId="61" fillId="0" borderId="12" xfId="0" applyFont="1" applyBorder="1" applyAlignment="1">
      <alignment vertical="top" shrinkToFit="1"/>
    </xf>
    <xf numFmtId="49" fontId="46" fillId="35" borderId="12" xfId="0" applyNumberFormat="1" applyFont="1" applyFill="1" applyBorder="1" applyAlignment="1">
      <alignment vertical="top" wrapText="1"/>
    </xf>
    <xf numFmtId="0" fontId="53" fillId="0" borderId="12" xfId="0" applyFont="1" applyFill="1" applyBorder="1" applyAlignment="1">
      <alignment horizontal="left" vertical="top" wrapText="1"/>
    </xf>
    <xf numFmtId="188" fontId="53" fillId="0" borderId="12" xfId="0" applyNumberFormat="1" applyFont="1" applyFill="1" applyBorder="1" applyAlignment="1">
      <alignment horizontal="left" vertical="top" wrapText="1"/>
    </xf>
    <xf numFmtId="187" fontId="47" fillId="33" borderId="12" xfId="43" applyNumberFormat="1" applyFont="1" applyFill="1" applyBorder="1" applyAlignment="1">
      <alignment horizontal="center" vertical="top" shrinkToFit="1"/>
    </xf>
    <xf numFmtId="187" fontId="46" fillId="0" borderId="12" xfId="0" applyNumberFormat="1" applyFont="1" applyBorder="1" applyAlignment="1">
      <alignment vertical="top"/>
    </xf>
    <xf numFmtId="3" fontId="46" fillId="0" borderId="12" xfId="0" applyNumberFormat="1" applyFont="1" applyFill="1" applyBorder="1" applyAlignment="1">
      <alignment horizontal="center" vertical="top" shrinkToFit="1"/>
    </xf>
    <xf numFmtId="0" fontId="46" fillId="0" borderId="12" xfId="0" applyFont="1" applyBorder="1" applyAlignment="1">
      <alignment vertical="top" shrinkToFit="1"/>
    </xf>
    <xf numFmtId="0" fontId="46" fillId="0" borderId="12" xfId="0" applyFont="1" applyFill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wrapText="1"/>
    </xf>
    <xf numFmtId="0" fontId="47" fillId="36" borderId="12" xfId="0" applyFont="1" applyFill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wrapText="1"/>
    </xf>
    <xf numFmtId="188" fontId="47" fillId="0" borderId="12" xfId="0" applyNumberFormat="1" applyFont="1" applyBorder="1" applyAlignment="1">
      <alignment vertical="top"/>
    </xf>
    <xf numFmtId="188" fontId="46" fillId="0" borderId="12" xfId="44" applyNumberFormat="1" applyFont="1" applyBorder="1" applyAlignment="1">
      <alignment horizontal="center" vertical="top" shrinkToFit="1"/>
    </xf>
    <xf numFmtId="49" fontId="33" fillId="0" borderId="12" xfId="44" applyNumberFormat="1" applyFont="1" applyFill="1" applyBorder="1" applyAlignment="1">
      <alignment vertical="top" wrapText="1"/>
    </xf>
    <xf numFmtId="187" fontId="47" fillId="0" borderId="12" xfId="43" applyNumberFormat="1" applyFont="1" applyFill="1" applyBorder="1" applyAlignment="1">
      <alignment horizontal="center" vertical="top" shrinkToFit="1"/>
    </xf>
    <xf numFmtId="49" fontId="46" fillId="0" borderId="12" xfId="0" applyNumberFormat="1" applyFont="1" applyBorder="1" applyAlignment="1">
      <alignment vertical="top" shrinkToFit="1"/>
    </xf>
    <xf numFmtId="0" fontId="47" fillId="33" borderId="12" xfId="0" applyFont="1" applyFill="1" applyBorder="1" applyAlignment="1">
      <alignment horizontal="center" vertical="top" wrapText="1"/>
    </xf>
    <xf numFmtId="49" fontId="47" fillId="40" borderId="12" xfId="0" applyNumberFormat="1" applyFont="1" applyFill="1" applyBorder="1" applyAlignment="1">
      <alignment vertical="top" wrapText="1"/>
    </xf>
    <xf numFmtId="188" fontId="47" fillId="40" borderId="12" xfId="0" applyNumberFormat="1" applyFont="1" applyFill="1" applyBorder="1" applyAlignment="1">
      <alignment horizontal="center" vertical="top" shrinkToFit="1"/>
    </xf>
    <xf numFmtId="0" fontId="47" fillId="40" borderId="12" xfId="0" applyFont="1" applyFill="1" applyBorder="1" applyAlignment="1">
      <alignment horizontal="center" vertical="top" wrapText="1"/>
    </xf>
    <xf numFmtId="0" fontId="47" fillId="45" borderId="12" xfId="0" applyFont="1" applyFill="1" applyBorder="1" applyAlignment="1">
      <alignment horizontal="center" vertical="top" wrapText="1"/>
    </xf>
    <xf numFmtId="187" fontId="47" fillId="40" borderId="12" xfId="43" applyNumberFormat="1" applyFont="1" applyFill="1" applyBorder="1" applyAlignment="1">
      <alignment horizontal="center" vertical="top" shrinkToFit="1"/>
    </xf>
    <xf numFmtId="187" fontId="47" fillId="41" borderId="12" xfId="43" applyNumberFormat="1" applyFont="1" applyFill="1" applyBorder="1" applyAlignment="1">
      <alignment horizontal="center" vertical="top" shrinkToFit="1"/>
    </xf>
    <xf numFmtId="49" fontId="47" fillId="42" borderId="13" xfId="0" applyNumberFormat="1" applyFont="1" applyFill="1" applyBorder="1" applyAlignment="1">
      <alignment vertical="top" wrapText="1"/>
    </xf>
    <xf numFmtId="0" fontId="28" fillId="45" borderId="12" xfId="0" applyFont="1" applyFill="1" applyBorder="1" applyAlignment="1">
      <alignment horizontal="center" vertical="top" wrapText="1"/>
    </xf>
    <xf numFmtId="43" fontId="49" fillId="0" borderId="12" xfId="42" applyFont="1" applyBorder="1" applyAlignment="1">
      <alignment vertical="top"/>
    </xf>
    <xf numFmtId="0" fontId="47" fillId="46" borderId="12" xfId="0" applyFont="1" applyFill="1" applyBorder="1" applyAlignment="1">
      <alignment horizontal="center" vertical="top" shrinkToFit="1"/>
    </xf>
    <xf numFmtId="187" fontId="50" fillId="33" borderId="12" xfId="42" applyNumberFormat="1" applyFont="1" applyFill="1" applyBorder="1" applyAlignment="1">
      <alignment vertical="top"/>
    </xf>
    <xf numFmtId="43" fontId="50" fillId="33" borderId="12" xfId="42" applyFont="1" applyFill="1" applyBorder="1" applyAlignment="1">
      <alignment vertical="top"/>
    </xf>
    <xf numFmtId="43" fontId="48" fillId="0" borderId="12" xfId="42" applyFont="1" applyBorder="1" applyAlignment="1">
      <alignment vertical="top"/>
    </xf>
    <xf numFmtId="187" fontId="47" fillId="46" borderId="12" xfId="0" applyNumberFormat="1" applyFont="1" applyFill="1" applyBorder="1" applyAlignment="1">
      <alignment horizontal="center" vertical="top" shrinkToFit="1"/>
    </xf>
    <xf numFmtId="43" fontId="50" fillId="46" borderId="12" xfId="42" applyFont="1" applyFill="1" applyBorder="1" applyAlignment="1">
      <alignment vertical="top" shrinkToFit="1"/>
    </xf>
    <xf numFmtId="0" fontId="50" fillId="46" borderId="12" xfId="0" applyFont="1" applyFill="1" applyBorder="1" applyAlignment="1">
      <alignment vertical="top" shrinkToFit="1"/>
    </xf>
    <xf numFmtId="43" fontId="48" fillId="0" borderId="12" xfId="42" applyFont="1" applyFill="1" applyBorder="1" applyAlignment="1">
      <alignment vertical="top"/>
    </xf>
    <xf numFmtId="43" fontId="21" fillId="40" borderId="12" xfId="42" applyFont="1" applyFill="1" applyBorder="1" applyAlignment="1">
      <alignment vertical="top"/>
    </xf>
    <xf numFmtId="43" fontId="48" fillId="40" borderId="12" xfId="42" applyFont="1" applyFill="1" applyBorder="1" applyAlignment="1">
      <alignment vertical="top"/>
    </xf>
    <xf numFmtId="43" fontId="48" fillId="41" borderId="12" xfId="42" applyFont="1" applyFill="1" applyBorder="1" applyAlignment="1">
      <alignment vertical="top"/>
    </xf>
    <xf numFmtId="0" fontId="21" fillId="45" borderId="0" xfId="0" applyFont="1" applyFill="1" applyAlignment="1">
      <alignment horizontal="center" vertical="top"/>
    </xf>
    <xf numFmtId="43" fontId="21" fillId="45" borderId="0" xfId="0" applyNumberFormat="1" applyFont="1" applyFill="1" applyAlignment="1">
      <alignment vertical="top"/>
    </xf>
    <xf numFmtId="0" fontId="21" fillId="40" borderId="0" xfId="0" applyFont="1" applyFill="1" applyAlignment="1">
      <alignment horizontal="center" vertical="top"/>
    </xf>
    <xf numFmtId="43" fontId="21" fillId="40" borderId="0" xfId="0" applyNumberFormat="1" applyFont="1" applyFill="1" applyAlignment="1">
      <alignment vertical="top"/>
    </xf>
    <xf numFmtId="0" fontId="21" fillId="41" borderId="0" xfId="0" applyFont="1" applyFill="1" applyAlignment="1">
      <alignment horizontal="center" vertical="top"/>
    </xf>
    <xf numFmtId="43" fontId="21" fillId="41" borderId="0" xfId="0" applyNumberFormat="1" applyFont="1" applyFill="1" applyAlignment="1">
      <alignment vertical="top"/>
    </xf>
    <xf numFmtId="49" fontId="46" fillId="0" borderId="12" xfId="0" applyNumberFormat="1" applyFont="1" applyBorder="1" applyAlignment="1">
      <alignment horizontal="center" vertical="top"/>
    </xf>
    <xf numFmtId="49" fontId="47" fillId="33" borderId="12" xfId="0" applyNumberFormat="1" applyFont="1" applyFill="1" applyBorder="1" applyAlignment="1">
      <alignment horizontal="center" vertical="top" wrapText="1"/>
    </xf>
    <xf numFmtId="49" fontId="33" fillId="0" borderId="12" xfId="0" applyNumberFormat="1" applyFont="1" applyFill="1" applyBorder="1" applyAlignment="1">
      <alignment horizontal="center" vertical="top" wrapText="1"/>
    </xf>
    <xf numFmtId="0" fontId="47" fillId="33" borderId="12" xfId="0" applyNumberFormat="1" applyFont="1" applyFill="1" applyBorder="1" applyAlignment="1">
      <alignment horizontal="center" vertical="top"/>
    </xf>
    <xf numFmtId="0" fontId="47" fillId="0" borderId="12" xfId="0" applyNumberFormat="1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vertical="top"/>
    </xf>
    <xf numFmtId="0" fontId="28" fillId="33" borderId="12" xfId="0" applyFont="1" applyFill="1" applyBorder="1" applyAlignment="1">
      <alignment vertical="top"/>
    </xf>
    <xf numFmtId="0" fontId="28" fillId="42" borderId="12" xfId="0" applyFont="1" applyFill="1" applyBorder="1" applyAlignment="1">
      <alignment vertical="top"/>
    </xf>
    <xf numFmtId="0" fontId="47" fillId="0" borderId="12" xfId="0" applyNumberFormat="1" applyFont="1" applyFill="1" applyBorder="1" applyAlignment="1">
      <alignment horizontal="center" vertical="top"/>
    </xf>
    <xf numFmtId="3" fontId="28" fillId="0" borderId="0" xfId="0" applyNumberFormat="1" applyFont="1" applyAlignment="1">
      <alignment vertical="top"/>
    </xf>
    <xf numFmtId="3" fontId="28" fillId="0" borderId="12" xfId="0" applyNumberFormat="1" applyFont="1" applyFill="1" applyBorder="1" applyAlignment="1">
      <alignment horizontal="center" vertical="top" shrinkToFit="1"/>
    </xf>
    <xf numFmtId="43" fontId="48" fillId="33" borderId="12" xfId="42" applyFont="1" applyFill="1" applyBorder="1" applyAlignment="1">
      <alignment horizontal="center" vertical="top"/>
    </xf>
    <xf numFmtId="187" fontId="48" fillId="33" borderId="12" xfId="42" applyNumberFormat="1" applyFont="1" applyFill="1" applyBorder="1" applyAlignment="1">
      <alignment horizontal="center" vertical="top"/>
    </xf>
    <xf numFmtId="187" fontId="48" fillId="33" borderId="12" xfId="42" applyNumberFormat="1" applyFont="1" applyFill="1" applyBorder="1" applyAlignment="1">
      <alignment vertical="top"/>
    </xf>
    <xf numFmtId="3" fontId="28" fillId="40" borderId="12" xfId="0" applyNumberFormat="1" applyFont="1" applyFill="1" applyBorder="1" applyAlignment="1">
      <alignment horizontal="center" vertical="top" shrinkToFit="1"/>
    </xf>
    <xf numFmtId="0" fontId="21" fillId="40" borderId="12" xfId="0" applyFont="1" applyFill="1" applyBorder="1" applyAlignment="1">
      <alignment vertical="top"/>
    </xf>
    <xf numFmtId="187" fontId="21" fillId="0" borderId="0" xfId="0" applyNumberFormat="1" applyFont="1" applyFill="1" applyAlignment="1">
      <alignment vertical="top"/>
    </xf>
    <xf numFmtId="43" fontId="50" fillId="46" borderId="12" xfId="42" applyFont="1" applyFill="1" applyBorder="1" applyAlignment="1">
      <alignment horizontal="center" vertical="top" wrapText="1"/>
    </xf>
    <xf numFmtId="0" fontId="47" fillId="36" borderId="12" xfId="0" applyFont="1" applyFill="1" applyBorder="1" applyAlignment="1">
      <alignment horizontal="center" vertical="top" wrapText="1"/>
    </xf>
    <xf numFmtId="0" fontId="47" fillId="33" borderId="14" xfId="0" applyFont="1" applyFill="1" applyBorder="1" applyAlignment="1">
      <alignment horizontal="center" vertical="top" shrinkToFit="1"/>
    </xf>
    <xf numFmtId="0" fontId="47" fillId="33" borderId="14" xfId="0" applyFont="1" applyFill="1" applyBorder="1" applyAlignment="1">
      <alignment horizontal="center" vertical="top" wrapText="1"/>
    </xf>
    <xf numFmtId="0" fontId="62" fillId="0" borderId="12" xfId="44" applyFont="1" applyBorder="1" applyAlignment="1">
      <alignment vertical="top" wrapText="1"/>
    </xf>
    <xf numFmtId="49" fontId="62" fillId="0" borderId="12" xfId="0" applyNumberFormat="1" applyFont="1" applyBorder="1" applyAlignment="1">
      <alignment vertical="top" wrapText="1"/>
    </xf>
    <xf numFmtId="188" fontId="28" fillId="33" borderId="12" xfId="44" applyNumberFormat="1" applyFont="1" applyFill="1" applyBorder="1" applyAlignment="1">
      <alignment horizontal="center" vertical="top" shrinkToFit="1"/>
    </xf>
    <xf numFmtId="49" fontId="28" fillId="33" borderId="13" xfId="44" applyNumberFormat="1" applyFont="1" applyFill="1" applyBorder="1" applyAlignment="1">
      <alignment vertical="top" wrapText="1"/>
    </xf>
    <xf numFmtId="49" fontId="28" fillId="33" borderId="12" xfId="44" applyNumberFormat="1" applyFont="1" applyFill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43" fontId="50" fillId="0" borderId="12" xfId="42" applyFont="1" applyBorder="1" applyAlignment="1">
      <alignment horizontal="center" vertical="top"/>
    </xf>
    <xf numFmtId="0" fontId="46" fillId="24" borderId="12" xfId="44" applyFont="1" applyFill="1" applyBorder="1" applyAlignment="1">
      <alignment horizontal="center" vertical="top" shrinkToFit="1"/>
    </xf>
    <xf numFmtId="0" fontId="42" fillId="0" borderId="12" xfId="0" applyFont="1" applyBorder="1" applyAlignment="1">
      <alignment vertical="top" wrapText="1"/>
    </xf>
    <xf numFmtId="0" fontId="28" fillId="0" borderId="0" xfId="0" applyFont="1" applyFill="1" applyAlignment="1">
      <alignment vertical="top"/>
    </xf>
    <xf numFmtId="0" fontId="28" fillId="42" borderId="12" xfId="0" applyNumberFormat="1" applyFont="1" applyFill="1" applyBorder="1" applyAlignment="1">
      <alignment horizontal="center" vertical="top"/>
    </xf>
    <xf numFmtId="188" fontId="28" fillId="42" borderId="12" xfId="0" applyNumberFormat="1" applyFont="1" applyFill="1" applyBorder="1" applyAlignment="1">
      <alignment horizontal="center" vertical="top" shrinkToFit="1"/>
    </xf>
    <xf numFmtId="49" fontId="28" fillId="0" borderId="12" xfId="0" applyNumberFormat="1" applyFont="1" applyFill="1" applyBorder="1" applyAlignment="1">
      <alignment horizontal="center" vertical="top"/>
    </xf>
    <xf numFmtId="49" fontId="47" fillId="40" borderId="12" xfId="0" applyNumberFormat="1" applyFont="1" applyFill="1" applyBorder="1" applyAlignment="1">
      <alignment horizontal="center" vertical="top"/>
    </xf>
    <xf numFmtId="49" fontId="28" fillId="0" borderId="12" xfId="44" applyNumberFormat="1" applyFont="1" applyFill="1" applyBorder="1" applyAlignment="1">
      <alignment horizontal="center" vertical="top"/>
    </xf>
    <xf numFmtId="188" fontId="28" fillId="0" borderId="12" xfId="44" applyNumberFormat="1" applyFont="1" applyFill="1" applyBorder="1" applyAlignment="1">
      <alignment horizontal="center" vertical="top" shrinkToFit="1"/>
    </xf>
    <xf numFmtId="188" fontId="28" fillId="41" borderId="0" xfId="0" applyNumberFormat="1" applyFont="1" applyFill="1" applyAlignment="1">
      <alignment vertical="top"/>
    </xf>
    <xf numFmtId="187" fontId="21" fillId="0" borderId="44" xfId="42" applyNumberFormat="1" applyFont="1" applyFill="1" applyBorder="1" applyAlignment="1">
      <alignment horizontal="center" shrinkToFit="1"/>
    </xf>
    <xf numFmtId="187" fontId="21" fillId="0" borderId="32" xfId="42" applyNumberFormat="1" applyFont="1" applyFill="1" applyBorder="1" applyAlignment="1">
      <alignment shrinkToFit="1"/>
    </xf>
    <xf numFmtId="187" fontId="21" fillId="0" borderId="32" xfId="42" applyNumberFormat="1" applyFont="1" applyFill="1" applyBorder="1" applyAlignment="1">
      <alignment horizontal="center" shrinkToFit="1"/>
    </xf>
    <xf numFmtId="187" fontId="21" fillId="0" borderId="33" xfId="0" applyNumberFormat="1" applyFont="1" applyFill="1" applyBorder="1" applyAlignment="1">
      <alignment horizontal="center" shrinkToFit="1"/>
    </xf>
    <xf numFmtId="187" fontId="21" fillId="0" borderId="34" xfId="42" applyNumberFormat="1" applyFont="1" applyFill="1" applyBorder="1" applyAlignment="1">
      <alignment shrinkToFit="1"/>
    </xf>
    <xf numFmtId="187" fontId="21" fillId="0" borderId="44" xfId="42" applyNumberFormat="1" applyFont="1" applyFill="1" applyBorder="1" applyAlignment="1">
      <alignment shrinkToFit="1"/>
    </xf>
    <xf numFmtId="187" fontId="21" fillId="0" borderId="45" xfId="42" applyNumberFormat="1" applyFont="1" applyFill="1" applyBorder="1" applyAlignment="1">
      <alignment shrinkToFit="1"/>
    </xf>
    <xf numFmtId="187" fontId="48" fillId="0" borderId="12" xfId="0" applyNumberFormat="1" applyFont="1" applyFill="1" applyBorder="1" applyAlignment="1">
      <alignment horizontal="center" shrinkToFit="1"/>
    </xf>
    <xf numFmtId="187" fontId="48" fillId="0" borderId="12" xfId="42" applyNumberFormat="1" applyFont="1" applyFill="1" applyBorder="1" applyAlignment="1">
      <alignment shrinkToFit="1"/>
    </xf>
    <xf numFmtId="0" fontId="48" fillId="0" borderId="13" xfId="0" applyFont="1" applyFill="1" applyBorder="1" applyAlignment="1">
      <alignment horizontal="center" shrinkToFit="1"/>
    </xf>
    <xf numFmtId="187" fontId="48" fillId="0" borderId="12" xfId="42" applyNumberFormat="1" applyFont="1" applyFill="1" applyBorder="1" applyAlignment="1">
      <alignment horizontal="center" shrinkToFit="1"/>
    </xf>
    <xf numFmtId="0" fontId="47" fillId="0" borderId="12" xfId="0" applyFont="1" applyFill="1" applyBorder="1" applyAlignment="1">
      <alignment horizontal="center" vertical="top" wrapText="1"/>
    </xf>
    <xf numFmtId="0" fontId="47" fillId="42" borderId="12" xfId="0" applyFont="1" applyFill="1" applyBorder="1" applyAlignment="1">
      <alignment horizontal="center" vertical="top" wrapText="1"/>
    </xf>
    <xf numFmtId="0" fontId="28" fillId="4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vertical="top"/>
    </xf>
    <xf numFmtId="0" fontId="28" fillId="0" borderId="16" xfId="0" applyFont="1" applyFill="1" applyBorder="1" applyAlignment="1">
      <alignment vertical="top"/>
    </xf>
    <xf numFmtId="0" fontId="28" fillId="40" borderId="12" xfId="0" applyFont="1" applyFill="1" applyBorder="1" applyAlignment="1">
      <alignment horizontal="center" vertical="top"/>
    </xf>
    <xf numFmtId="187" fontId="21" fillId="40" borderId="12" xfId="42" applyNumberFormat="1" applyFont="1" applyFill="1" applyBorder="1" applyAlignment="1">
      <alignment vertical="top"/>
    </xf>
    <xf numFmtId="43" fontId="50" fillId="40" borderId="12" xfId="42" applyFont="1" applyFill="1" applyBorder="1" applyAlignment="1">
      <alignment vertical="top"/>
    </xf>
    <xf numFmtId="0" fontId="47" fillId="40" borderId="12" xfId="0" applyNumberFormat="1" applyFont="1" applyFill="1" applyBorder="1" applyAlignment="1">
      <alignment horizontal="center" vertical="top"/>
    </xf>
    <xf numFmtId="188" fontId="46" fillId="40" borderId="12" xfId="0" applyNumberFormat="1" applyFont="1" applyFill="1" applyBorder="1" applyAlignment="1">
      <alignment horizontal="center" vertical="top" shrinkToFit="1"/>
    </xf>
    <xf numFmtId="49" fontId="47" fillId="40" borderId="12" xfId="0" applyNumberFormat="1" applyFont="1" applyFill="1" applyBorder="1" applyAlignment="1">
      <alignment horizontal="left" vertical="top" wrapText="1"/>
    </xf>
    <xf numFmtId="2" fontId="47" fillId="40" borderId="12" xfId="0" applyNumberFormat="1" applyFont="1" applyFill="1" applyBorder="1" applyAlignment="1">
      <alignment horizontal="center" vertical="top"/>
    </xf>
    <xf numFmtId="43" fontId="50" fillId="0" borderId="12" xfId="42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/>
    </xf>
    <xf numFmtId="43" fontId="50" fillId="42" borderId="12" xfId="42" applyFont="1" applyFill="1" applyBorder="1" applyAlignment="1">
      <alignment vertical="top"/>
    </xf>
    <xf numFmtId="0" fontId="47" fillId="47" borderId="12" xfId="0" applyFont="1" applyFill="1" applyBorder="1" applyAlignment="1">
      <alignment horizontal="center" vertical="top" wrapText="1"/>
    </xf>
    <xf numFmtId="49" fontId="47" fillId="47" borderId="12" xfId="0" applyNumberFormat="1" applyFont="1" applyFill="1" applyBorder="1" applyAlignment="1">
      <alignment vertical="top" wrapText="1"/>
    </xf>
    <xf numFmtId="187" fontId="47" fillId="47" borderId="12" xfId="43" applyNumberFormat="1" applyFont="1" applyFill="1" applyBorder="1" applyAlignment="1">
      <alignment horizontal="center" vertical="top" shrinkToFit="1"/>
    </xf>
    <xf numFmtId="43" fontId="48" fillId="47" borderId="12" xfId="42" applyFont="1" applyFill="1" applyBorder="1" applyAlignment="1">
      <alignment vertical="top"/>
    </xf>
    <xf numFmtId="49" fontId="28" fillId="42" borderId="12" xfId="0" applyNumberFormat="1" applyFont="1" applyFill="1" applyBorder="1" applyAlignment="1">
      <alignment vertical="top" wrapText="1"/>
    </xf>
    <xf numFmtId="49" fontId="47" fillId="47" borderId="12" xfId="0" applyNumberFormat="1" applyFont="1" applyFill="1" applyBorder="1" applyAlignment="1">
      <alignment horizontal="center" vertical="top"/>
    </xf>
    <xf numFmtId="49" fontId="28" fillId="47" borderId="12" xfId="0" applyNumberFormat="1" applyFont="1" applyFill="1" applyBorder="1" applyAlignment="1">
      <alignment vertical="top" wrapText="1"/>
    </xf>
    <xf numFmtId="188" fontId="28" fillId="47" borderId="12" xfId="0" applyNumberFormat="1" applyFont="1" applyFill="1" applyBorder="1" applyAlignment="1">
      <alignment horizontal="center" vertical="top" shrinkToFit="1"/>
    </xf>
    <xf numFmtId="43" fontId="21" fillId="47" borderId="12" xfId="42" applyFont="1" applyFill="1" applyBorder="1" applyAlignment="1">
      <alignment vertical="top"/>
    </xf>
    <xf numFmtId="43" fontId="21" fillId="41" borderId="12" xfId="42" applyFont="1" applyFill="1" applyBorder="1" applyAlignment="1">
      <alignment vertical="top"/>
    </xf>
    <xf numFmtId="49" fontId="28" fillId="0" borderId="12" xfId="44" applyNumberFormat="1" applyFont="1" applyFill="1" applyBorder="1" applyAlignment="1">
      <alignment vertical="top" wrapText="1"/>
    </xf>
    <xf numFmtId="0" fontId="21" fillId="42" borderId="12" xfId="0" applyFont="1" applyFill="1" applyBorder="1" applyAlignment="1">
      <alignment vertical="top"/>
    </xf>
    <xf numFmtId="0" fontId="21" fillId="47" borderId="12" xfId="0" applyFont="1" applyFill="1" applyBorder="1" applyAlignment="1">
      <alignment vertical="top"/>
    </xf>
    <xf numFmtId="0" fontId="21" fillId="41" borderId="12" xfId="0" applyFont="1" applyFill="1" applyBorder="1" applyAlignment="1">
      <alignment vertical="top"/>
    </xf>
    <xf numFmtId="187" fontId="21" fillId="0" borderId="0" xfId="0" applyNumberFormat="1" applyFont="1" applyBorder="1"/>
    <xf numFmtId="0" fontId="28" fillId="33" borderId="12" xfId="0" applyFont="1" applyFill="1" applyBorder="1" applyAlignment="1">
      <alignment horizontal="center" vertical="top"/>
    </xf>
    <xf numFmtId="0" fontId="47" fillId="33" borderId="12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49" fontId="47" fillId="0" borderId="0" xfId="0" applyNumberFormat="1" applyFont="1" applyFill="1" applyBorder="1" applyAlignment="1">
      <alignment horizontal="left" vertical="top"/>
    </xf>
    <xf numFmtId="49" fontId="47" fillId="0" borderId="0" xfId="0" applyNumberFormat="1" applyFont="1" applyFill="1" applyBorder="1" applyAlignment="1">
      <alignment horizontal="left" vertical="top" wrapText="1"/>
    </xf>
    <xf numFmtId="17" fontId="47" fillId="33" borderId="12" xfId="0" applyNumberFormat="1" applyFont="1" applyFill="1" applyBorder="1" applyAlignment="1">
      <alignment horizontal="center" vertical="top" shrinkToFit="1"/>
    </xf>
    <xf numFmtId="0" fontId="47" fillId="48" borderId="12" xfId="0" applyNumberFormat="1" applyFont="1" applyFill="1" applyBorder="1" applyAlignment="1">
      <alignment horizontal="center" vertical="top"/>
    </xf>
    <xf numFmtId="49" fontId="47" fillId="48" borderId="12" xfId="0" applyNumberFormat="1" applyFont="1" applyFill="1" applyBorder="1" applyAlignment="1">
      <alignment vertical="top" wrapText="1"/>
    </xf>
    <xf numFmtId="0" fontId="47" fillId="48" borderId="12" xfId="0" applyNumberFormat="1" applyFont="1" applyFill="1" applyBorder="1" applyAlignment="1">
      <alignment horizontal="center" vertical="top" wrapText="1"/>
    </xf>
    <xf numFmtId="49" fontId="47" fillId="48" borderId="12" xfId="0" applyNumberFormat="1" applyFont="1" applyFill="1" applyBorder="1" applyAlignment="1">
      <alignment horizontal="center" vertical="top" wrapText="1"/>
    </xf>
    <xf numFmtId="188" fontId="46" fillId="48" borderId="12" xfId="0" applyNumberFormat="1" applyFont="1" applyFill="1" applyBorder="1" applyAlignment="1">
      <alignment horizontal="center" vertical="top" shrinkToFit="1"/>
    </xf>
    <xf numFmtId="0" fontId="47" fillId="48" borderId="12" xfId="0" applyFont="1" applyFill="1" applyBorder="1" applyAlignment="1">
      <alignment horizontal="center" vertical="top" shrinkToFit="1"/>
    </xf>
    <xf numFmtId="0" fontId="47" fillId="48" borderId="12" xfId="0" applyFont="1" applyFill="1" applyBorder="1" applyAlignment="1">
      <alignment horizontal="center" vertical="top" wrapText="1"/>
    </xf>
    <xf numFmtId="49" fontId="28" fillId="48" borderId="12" xfId="0" applyNumberFormat="1" applyFont="1" applyFill="1" applyBorder="1" applyAlignment="1">
      <alignment horizontal="center" vertical="top"/>
    </xf>
    <xf numFmtId="49" fontId="28" fillId="48" borderId="12" xfId="0" applyNumberFormat="1" applyFont="1" applyFill="1" applyBorder="1" applyAlignment="1">
      <alignment vertical="top" wrapText="1"/>
    </xf>
    <xf numFmtId="0" fontId="28" fillId="48" borderId="12" xfId="0" applyFont="1" applyFill="1" applyBorder="1" applyAlignment="1">
      <alignment horizontal="center" vertical="top"/>
    </xf>
    <xf numFmtId="49" fontId="28" fillId="48" borderId="12" xfId="0" applyNumberFormat="1" applyFont="1" applyFill="1" applyBorder="1" applyAlignment="1">
      <alignment horizontal="center" vertical="top" wrapText="1"/>
    </xf>
    <xf numFmtId="188" fontId="47" fillId="48" borderId="12" xfId="0" applyNumberFormat="1" applyFont="1" applyFill="1" applyBorder="1" applyAlignment="1">
      <alignment horizontal="center" vertical="top" shrinkToFit="1"/>
    </xf>
    <xf numFmtId="0" fontId="47" fillId="48" borderId="12" xfId="0" applyFont="1" applyFill="1" applyBorder="1" applyAlignment="1">
      <alignment vertical="top"/>
    </xf>
    <xf numFmtId="49" fontId="47" fillId="48" borderId="12" xfId="0" applyNumberFormat="1" applyFont="1" applyFill="1" applyBorder="1" applyAlignment="1">
      <alignment horizontal="center" vertical="top"/>
    </xf>
    <xf numFmtId="0" fontId="28" fillId="48" borderId="12" xfId="0" applyFont="1" applyFill="1" applyBorder="1" applyAlignment="1">
      <alignment horizontal="center" vertical="top" wrapText="1"/>
    </xf>
    <xf numFmtId="49" fontId="47" fillId="48" borderId="13" xfId="0" applyNumberFormat="1" applyFont="1" applyFill="1" applyBorder="1" applyAlignment="1">
      <alignment vertical="top" wrapText="1"/>
    </xf>
    <xf numFmtId="17" fontId="47" fillId="48" borderId="12" xfId="0" applyNumberFormat="1" applyFont="1" applyFill="1" applyBorder="1" applyAlignment="1">
      <alignment horizontal="center" vertical="top" shrinkToFit="1"/>
    </xf>
    <xf numFmtId="0" fontId="28" fillId="48" borderId="0" xfId="0" applyFont="1" applyFill="1" applyAlignment="1">
      <alignment vertical="top"/>
    </xf>
    <xf numFmtId="0" fontId="47" fillId="41" borderId="12" xfId="0" applyFont="1" applyFill="1" applyBorder="1" applyAlignment="1">
      <alignment horizontal="center" vertical="top" shrinkToFit="1"/>
    </xf>
    <xf numFmtId="0" fontId="28" fillId="41" borderId="0" xfId="0" applyFont="1" applyFill="1" applyAlignment="1">
      <alignment vertical="top"/>
    </xf>
    <xf numFmtId="0" fontId="47" fillId="49" borderId="12" xfId="0" applyFont="1" applyFill="1" applyBorder="1" applyAlignment="1">
      <alignment horizontal="center" vertical="top" wrapText="1"/>
    </xf>
    <xf numFmtId="49" fontId="47" fillId="49" borderId="12" xfId="0" applyNumberFormat="1" applyFont="1" applyFill="1" applyBorder="1" applyAlignment="1">
      <alignment vertical="top" wrapText="1"/>
    </xf>
    <xf numFmtId="187" fontId="47" fillId="49" borderId="12" xfId="43" applyNumberFormat="1" applyFont="1" applyFill="1" applyBorder="1" applyAlignment="1">
      <alignment horizontal="center" vertical="top" shrinkToFit="1"/>
    </xf>
    <xf numFmtId="0" fontId="47" fillId="49" borderId="12" xfId="0" applyFont="1" applyFill="1" applyBorder="1" applyAlignment="1">
      <alignment horizontal="center" vertical="top" shrinkToFit="1"/>
    </xf>
    <xf numFmtId="0" fontId="28" fillId="49" borderId="0" xfId="0" applyFont="1" applyFill="1" applyAlignment="1">
      <alignment vertical="top"/>
    </xf>
    <xf numFmtId="0" fontId="47" fillId="41" borderId="12" xfId="0" applyNumberFormat="1" applyFont="1" applyFill="1" applyBorder="1" applyAlignment="1">
      <alignment horizontal="center" vertical="top"/>
    </xf>
    <xf numFmtId="0" fontId="47" fillId="41" borderId="12" xfId="0" applyNumberFormat="1" applyFont="1" applyFill="1" applyBorder="1" applyAlignment="1">
      <alignment horizontal="center" vertical="top" wrapText="1"/>
    </xf>
    <xf numFmtId="49" fontId="47" fillId="41" borderId="12" xfId="0" applyNumberFormat="1" applyFont="1" applyFill="1" applyBorder="1" applyAlignment="1">
      <alignment horizontal="center" vertical="top" wrapText="1"/>
    </xf>
    <xf numFmtId="49" fontId="47" fillId="41" borderId="0" xfId="0" applyNumberFormat="1" applyFont="1" applyFill="1" applyBorder="1" applyAlignment="1">
      <alignment horizontal="left" vertical="top"/>
    </xf>
    <xf numFmtId="0" fontId="28" fillId="48" borderId="12" xfId="0" applyNumberFormat="1" applyFont="1" applyFill="1" applyBorder="1" applyAlignment="1">
      <alignment horizontal="center" vertical="top"/>
    </xf>
    <xf numFmtId="49" fontId="28" fillId="48" borderId="13" xfId="0" applyNumberFormat="1" applyFont="1" applyFill="1" applyBorder="1" applyAlignment="1">
      <alignment vertical="top" wrapText="1"/>
    </xf>
    <xf numFmtId="188" fontId="28" fillId="48" borderId="12" xfId="0" applyNumberFormat="1" applyFont="1" applyFill="1" applyBorder="1" applyAlignment="1">
      <alignment horizontal="center" vertical="top" shrinkToFit="1"/>
    </xf>
    <xf numFmtId="49" fontId="47" fillId="48" borderId="0" xfId="0" applyNumberFormat="1" applyFont="1" applyFill="1" applyBorder="1" applyAlignment="1">
      <alignment horizontal="left" vertical="top"/>
    </xf>
    <xf numFmtId="0" fontId="28" fillId="41" borderId="0" xfId="0" applyFont="1" applyFill="1" applyAlignment="1">
      <alignment horizontal="center" vertical="top"/>
    </xf>
    <xf numFmtId="49" fontId="47" fillId="41" borderId="13" xfId="0" applyNumberFormat="1" applyFont="1" applyFill="1" applyBorder="1" applyAlignment="1">
      <alignment horizontal="left" vertical="top" wrapText="1"/>
    </xf>
    <xf numFmtId="49" fontId="47" fillId="41" borderId="14" xfId="0" applyNumberFormat="1" applyFont="1" applyFill="1" applyBorder="1" applyAlignment="1">
      <alignment horizontal="center" vertical="top"/>
    </xf>
    <xf numFmtId="49" fontId="28" fillId="41" borderId="30" xfId="0" applyNumberFormat="1" applyFont="1" applyFill="1" applyBorder="1" applyAlignment="1">
      <alignment vertical="top" wrapText="1"/>
    </xf>
    <xf numFmtId="188" fontId="28" fillId="41" borderId="14" xfId="0" applyNumberFormat="1" applyFont="1" applyFill="1" applyBorder="1" applyAlignment="1">
      <alignment horizontal="center" vertical="top" shrinkToFit="1"/>
    </xf>
    <xf numFmtId="0" fontId="47" fillId="41" borderId="14" xfId="0" applyFont="1" applyFill="1" applyBorder="1" applyAlignment="1">
      <alignment horizontal="center" vertical="top" shrinkToFit="1"/>
    </xf>
    <xf numFmtId="0" fontId="47" fillId="41" borderId="14" xfId="0" applyFont="1" applyFill="1" applyBorder="1" applyAlignment="1">
      <alignment horizontal="center" vertical="top" wrapText="1"/>
    </xf>
    <xf numFmtId="49" fontId="47" fillId="41" borderId="30" xfId="0" applyNumberFormat="1" applyFont="1" applyFill="1" applyBorder="1" applyAlignment="1">
      <alignment vertical="top" wrapText="1"/>
    </xf>
    <xf numFmtId="188" fontId="47" fillId="41" borderId="14" xfId="0" applyNumberFormat="1" applyFont="1" applyFill="1" applyBorder="1" applyAlignment="1">
      <alignment horizontal="center" vertical="top" shrinkToFit="1"/>
    </xf>
    <xf numFmtId="0" fontId="28" fillId="41" borderId="14" xfId="0" applyFont="1" applyFill="1" applyBorder="1" applyAlignment="1">
      <alignment horizontal="center" vertical="top" wrapText="1"/>
    </xf>
    <xf numFmtId="49" fontId="47" fillId="49" borderId="12" xfId="0" applyNumberFormat="1" applyFont="1" applyFill="1" applyBorder="1" applyAlignment="1">
      <alignment horizontal="center" vertical="top"/>
    </xf>
    <xf numFmtId="49" fontId="28" fillId="49" borderId="13" xfId="0" applyNumberFormat="1" applyFont="1" applyFill="1" applyBorder="1" applyAlignment="1">
      <alignment vertical="top" wrapText="1"/>
    </xf>
    <xf numFmtId="188" fontId="28" fillId="49" borderId="12" xfId="0" applyNumberFormat="1" applyFont="1" applyFill="1" applyBorder="1" applyAlignment="1">
      <alignment horizontal="center" vertical="top" shrinkToFit="1"/>
    </xf>
    <xf numFmtId="0" fontId="47" fillId="49" borderId="14" xfId="0" applyFont="1" applyFill="1" applyBorder="1" applyAlignment="1">
      <alignment horizontal="center" vertical="top" shrinkToFit="1"/>
    </xf>
    <xf numFmtId="49" fontId="47" fillId="49" borderId="0" xfId="0" applyNumberFormat="1" applyFont="1" applyFill="1" applyBorder="1" applyAlignment="1">
      <alignment horizontal="left" vertical="top"/>
    </xf>
    <xf numFmtId="49" fontId="28" fillId="41" borderId="12" xfId="0" applyNumberFormat="1" applyFont="1" applyFill="1" applyBorder="1" applyAlignment="1">
      <alignment horizontal="center" vertical="top"/>
    </xf>
    <xf numFmtId="49" fontId="28" fillId="41" borderId="13" xfId="0" applyNumberFormat="1" applyFont="1" applyFill="1" applyBorder="1" applyAlignment="1">
      <alignment vertical="top" wrapText="1"/>
    </xf>
    <xf numFmtId="1" fontId="47" fillId="41" borderId="12" xfId="0" applyNumberFormat="1" applyFont="1" applyFill="1" applyBorder="1" applyAlignment="1">
      <alignment horizontal="center" vertical="top"/>
    </xf>
    <xf numFmtId="49" fontId="47" fillId="41" borderId="0" xfId="0" applyNumberFormat="1" applyFont="1" applyFill="1" applyBorder="1" applyAlignment="1">
      <alignment horizontal="left" vertical="top" wrapText="1"/>
    </xf>
    <xf numFmtId="49" fontId="47" fillId="49" borderId="0" xfId="0" applyNumberFormat="1" applyFont="1" applyFill="1" applyBorder="1" applyAlignment="1">
      <alignment horizontal="left" vertical="top" wrapText="1"/>
    </xf>
    <xf numFmtId="188" fontId="28" fillId="48" borderId="0" xfId="0" applyNumberFormat="1" applyFont="1" applyFill="1" applyAlignment="1">
      <alignment vertical="top"/>
    </xf>
    <xf numFmtId="187" fontId="28" fillId="49" borderId="0" xfId="0" applyNumberFormat="1" applyFont="1" applyFill="1" applyAlignment="1">
      <alignment vertical="top"/>
    </xf>
    <xf numFmtId="187" fontId="28" fillId="0" borderId="0" xfId="0" applyNumberFormat="1" applyFont="1" applyFill="1" applyAlignment="1">
      <alignment vertical="top"/>
    </xf>
    <xf numFmtId="0" fontId="47" fillId="33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vertical="top"/>
    </xf>
    <xf numFmtId="0" fontId="46" fillId="0" borderId="12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/>
    </xf>
    <xf numFmtId="0" fontId="47" fillId="33" borderId="12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vertical="top"/>
    </xf>
    <xf numFmtId="188" fontId="62" fillId="0" borderId="12" xfId="0" applyNumberFormat="1" applyFont="1" applyBorder="1" applyAlignment="1">
      <alignment horizontal="center" vertical="top" shrinkToFit="1"/>
    </xf>
    <xf numFmtId="188" fontId="62" fillId="0" borderId="12" xfId="0" applyNumberFormat="1" applyFont="1" applyFill="1" applyBorder="1" applyAlignment="1">
      <alignment horizontal="center" vertical="top" shrinkToFit="1"/>
    </xf>
    <xf numFmtId="187" fontId="53" fillId="0" borderId="12" xfId="42" applyNumberFormat="1" applyFont="1" applyBorder="1" applyAlignment="1">
      <alignment horizontal="center" vertical="top" shrinkToFit="1"/>
    </xf>
    <xf numFmtId="187" fontId="46" fillId="0" borderId="12" xfId="42" applyNumberFormat="1" applyFont="1" applyBorder="1" applyAlignment="1">
      <alignment horizontal="center" vertical="top" shrinkToFit="1"/>
    </xf>
    <xf numFmtId="187" fontId="46" fillId="0" borderId="12" xfId="42" applyNumberFormat="1" applyFont="1" applyFill="1" applyBorder="1" applyAlignment="1">
      <alignment horizontal="center" vertical="top" shrinkToFit="1"/>
    </xf>
    <xf numFmtId="187" fontId="46" fillId="0" borderId="12" xfId="42" applyNumberFormat="1" applyFont="1" applyBorder="1" applyAlignment="1">
      <alignment horizontal="center" vertical="top"/>
    </xf>
    <xf numFmtId="49" fontId="62" fillId="0" borderId="12" xfId="0" applyNumberFormat="1" applyFont="1" applyFill="1" applyBorder="1" applyAlignment="1">
      <alignment vertical="top" wrapText="1"/>
    </xf>
    <xf numFmtId="0" fontId="53" fillId="0" borderId="12" xfId="0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/>
    </xf>
    <xf numFmtId="0" fontId="28" fillId="0" borderId="12" xfId="0" applyFont="1" applyFill="1" applyBorder="1" applyAlignment="1">
      <alignment horizontal="center" vertical="top"/>
    </xf>
    <xf numFmtId="0" fontId="47" fillId="42" borderId="12" xfId="0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46" fillId="0" borderId="12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8" fillId="0" borderId="12" xfId="0" applyFont="1" applyBorder="1" applyAlignment="1">
      <alignment vertical="top"/>
    </xf>
    <xf numFmtId="0" fontId="46" fillId="0" borderId="12" xfId="42" applyNumberFormat="1" applyFont="1" applyFill="1" applyBorder="1" applyAlignment="1">
      <alignment horizontal="center" vertical="top" wrapText="1"/>
    </xf>
    <xf numFmtId="0" fontId="46" fillId="0" borderId="12" xfId="42" applyNumberFormat="1" applyFont="1" applyBorder="1" applyAlignment="1">
      <alignment horizontal="center" vertical="top" wrapText="1"/>
    </xf>
    <xf numFmtId="0" fontId="46" fillId="0" borderId="12" xfId="0" applyNumberFormat="1" applyFont="1" applyFill="1" applyBorder="1" applyAlignment="1">
      <alignment vertical="top" wrapText="1"/>
    </xf>
    <xf numFmtId="188" fontId="53" fillId="0" borderId="12" xfId="0" applyNumberFormat="1" applyFont="1" applyFill="1" applyBorder="1" applyAlignment="1">
      <alignment horizontal="center" vertical="top" shrinkToFit="1"/>
    </xf>
    <xf numFmtId="0" fontId="60" fillId="0" borderId="12" xfId="0" applyFont="1" applyBorder="1" applyAlignment="1">
      <alignment vertical="top" shrinkToFit="1"/>
    </xf>
    <xf numFmtId="188" fontId="53" fillId="0" borderId="12" xfId="44" applyNumberFormat="1" applyFont="1" applyBorder="1" applyAlignment="1">
      <alignment horizontal="center" vertical="top" shrinkToFit="1"/>
    </xf>
    <xf numFmtId="49" fontId="33" fillId="35" borderId="12" xfId="0" applyNumberFormat="1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3" fillId="0" borderId="12" xfId="0" applyFont="1" applyBorder="1" applyAlignment="1">
      <alignment vertical="top" shrinkToFit="1"/>
    </xf>
    <xf numFmtId="187" fontId="28" fillId="33" borderId="12" xfId="43" applyNumberFormat="1" applyFont="1" applyFill="1" applyBorder="1" applyAlignment="1">
      <alignment horizontal="center" vertical="top" shrinkToFit="1"/>
    </xf>
    <xf numFmtId="0" fontId="46" fillId="0" borderId="15" xfId="44" applyNumberFormat="1" applyFont="1" applyFill="1" applyBorder="1" applyAlignment="1">
      <alignment horizontal="center" vertical="top" wrapText="1"/>
    </xf>
    <xf numFmtId="187" fontId="33" fillId="0" borderId="12" xfId="43" applyNumberFormat="1" applyFont="1" applyFill="1" applyBorder="1" applyAlignment="1">
      <alignment horizontal="center" vertical="top" shrinkToFit="1"/>
    </xf>
    <xf numFmtId="49" fontId="62" fillId="0" borderId="12" xfId="44" applyNumberFormat="1" applyFont="1" applyFill="1" applyBorder="1" applyAlignment="1">
      <alignment vertical="top" wrapText="1"/>
    </xf>
    <xf numFmtId="49" fontId="62" fillId="0" borderId="12" xfId="0" applyNumberFormat="1" applyFont="1" applyFill="1" applyBorder="1" applyAlignment="1">
      <alignment vertical="top"/>
    </xf>
    <xf numFmtId="0" fontId="62" fillId="24" borderId="15" xfId="44" applyFont="1" applyFill="1" applyBorder="1" applyAlignment="1">
      <alignment horizontal="center" vertical="top" shrinkToFit="1"/>
    </xf>
    <xf numFmtId="0" fontId="62" fillId="24" borderId="12" xfId="44" applyFont="1" applyFill="1" applyBorder="1" applyAlignment="1">
      <alignment horizontal="center" vertical="top" shrinkToFit="1"/>
    </xf>
    <xf numFmtId="0" fontId="62" fillId="0" borderId="12" xfId="0" applyNumberFormat="1" applyFont="1" applyFill="1" applyBorder="1" applyAlignment="1">
      <alignment vertical="top" wrapText="1"/>
    </xf>
    <xf numFmtId="49" fontId="62" fillId="0" borderId="12" xfId="44" applyNumberFormat="1" applyFont="1" applyFill="1" applyBorder="1" applyAlignment="1">
      <alignment horizontal="center" vertical="top" wrapText="1"/>
    </xf>
    <xf numFmtId="0" fontId="62" fillId="0" borderId="12" xfId="0" applyNumberFormat="1" applyFont="1" applyFill="1" applyBorder="1" applyAlignment="1">
      <alignment horizontal="center" vertical="top" wrapText="1"/>
    </xf>
    <xf numFmtId="49" fontId="62" fillId="0" borderId="12" xfId="0" applyNumberFormat="1" applyFont="1" applyFill="1" applyBorder="1" applyAlignment="1">
      <alignment horizontal="center" vertical="top"/>
    </xf>
    <xf numFmtId="0" fontId="62" fillId="0" borderId="12" xfId="0" applyNumberFormat="1" applyFont="1" applyFill="1" applyBorder="1" applyAlignment="1">
      <alignment horizontal="center" vertical="top"/>
    </xf>
    <xf numFmtId="49" fontId="46" fillId="0" borderId="12" xfId="44" applyNumberFormat="1" applyFont="1" applyBorder="1" applyAlignment="1">
      <alignment vertical="top" wrapText="1"/>
    </xf>
    <xf numFmtId="0" fontId="46" fillId="0" borderId="12" xfId="44" applyNumberFormat="1" applyFont="1" applyBorder="1" applyAlignment="1">
      <alignment horizontal="center" vertical="top" wrapText="1"/>
    </xf>
    <xf numFmtId="49" fontId="42" fillId="0" borderId="12" xfId="44" applyNumberFormat="1" applyFont="1" applyFill="1" applyBorder="1" applyAlignment="1">
      <alignment vertical="top" wrapText="1"/>
    </xf>
    <xf numFmtId="0" fontId="42" fillId="0" borderId="12" xfId="44" applyNumberFormat="1" applyFont="1" applyFill="1" applyBorder="1" applyAlignment="1">
      <alignment horizontal="center" vertical="top" wrapText="1"/>
    </xf>
    <xf numFmtId="0" fontId="33" fillId="0" borderId="12" xfId="44" applyNumberFormat="1" applyFont="1" applyFill="1" applyBorder="1" applyAlignment="1">
      <alignment horizontal="center" vertical="top" wrapText="1"/>
    </xf>
    <xf numFmtId="0" fontId="53" fillId="0" borderId="12" xfId="0" applyFont="1" applyFill="1" applyBorder="1" applyAlignment="1">
      <alignment vertical="top" shrinkToFit="1"/>
    </xf>
    <xf numFmtId="0" fontId="46" fillId="0" borderId="12" xfId="0" applyFont="1" applyFill="1" applyBorder="1" applyAlignment="1">
      <alignment horizontal="center" vertical="top" wrapText="1"/>
    </xf>
    <xf numFmtId="0" fontId="28" fillId="33" borderId="12" xfId="0" applyFont="1" applyFill="1" applyBorder="1" applyAlignment="1">
      <alignment horizontal="center" vertical="top"/>
    </xf>
    <xf numFmtId="0" fontId="47" fillId="33" borderId="12" xfId="0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/>
    </xf>
    <xf numFmtId="0" fontId="53" fillId="0" borderId="12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vertical="top"/>
    </xf>
    <xf numFmtId="49" fontId="46" fillId="0" borderId="12" xfId="44" applyNumberFormat="1" applyFont="1" applyBorder="1" applyAlignment="1">
      <alignment horizontal="center" vertical="top" wrapText="1"/>
    </xf>
    <xf numFmtId="188" fontId="62" fillId="0" borderId="12" xfId="44" applyNumberFormat="1" applyFont="1" applyBorder="1" applyAlignment="1">
      <alignment horizontal="center" vertical="top" shrinkToFit="1"/>
    </xf>
    <xf numFmtId="49" fontId="46" fillId="0" borderId="12" xfId="44" applyNumberFormat="1" applyFont="1" applyFill="1" applyBorder="1" applyAlignment="1">
      <alignment horizontal="center" vertical="top" wrapText="1"/>
    </xf>
    <xf numFmtId="0" fontId="42" fillId="0" borderId="12" xfId="44" applyFont="1" applyBorder="1" applyAlignment="1">
      <alignment vertical="top" wrapText="1"/>
    </xf>
    <xf numFmtId="49" fontId="42" fillId="0" borderId="12" xfId="0" applyNumberFormat="1" applyFont="1" applyBorder="1" applyAlignment="1">
      <alignment vertical="top" wrapText="1"/>
    </xf>
    <xf numFmtId="188" fontId="67" fillId="0" borderId="12" xfId="0" applyNumberFormat="1" applyFont="1" applyBorder="1" applyAlignment="1">
      <alignment horizontal="center" vertical="top" shrinkToFit="1"/>
    </xf>
    <xf numFmtId="0" fontId="42" fillId="24" borderId="12" xfId="44" applyFont="1" applyFill="1" applyBorder="1" applyAlignment="1">
      <alignment horizontal="center" vertical="top" shrinkToFit="1"/>
    </xf>
    <xf numFmtId="188" fontId="42" fillId="0" borderId="12" xfId="0" applyNumberFormat="1" applyFont="1" applyBorder="1" applyAlignment="1">
      <alignment horizontal="center" vertical="top" shrinkToFit="1"/>
    </xf>
    <xf numFmtId="0" fontId="42" fillId="24" borderId="12" xfId="0" applyFont="1" applyFill="1" applyBorder="1" applyAlignment="1">
      <alignment horizontal="center" vertical="top" shrinkToFit="1"/>
    </xf>
    <xf numFmtId="188" fontId="62" fillId="0" borderId="15" xfId="0" applyNumberFormat="1" applyFont="1" applyBorder="1" applyAlignment="1">
      <alignment horizontal="center" vertical="top" shrinkToFit="1"/>
    </xf>
    <xf numFmtId="0" fontId="65" fillId="0" borderId="12" xfId="44" applyFont="1" applyBorder="1" applyAlignment="1">
      <alignment horizontal="center"/>
    </xf>
    <xf numFmtId="0" fontId="62" fillId="0" borderId="12" xfId="0" applyNumberFormat="1" applyFont="1" applyBorder="1" applyAlignment="1">
      <alignment horizontal="center" vertical="top" wrapText="1"/>
    </xf>
    <xf numFmtId="49" fontId="62" fillId="0" borderId="12" xfId="0" applyNumberFormat="1" applyFont="1" applyBorder="1" applyAlignment="1">
      <alignment horizontal="center" vertical="top" wrapText="1"/>
    </xf>
    <xf numFmtId="0" fontId="62" fillId="0" borderId="12" xfId="44" applyFont="1" applyBorder="1" applyAlignment="1">
      <alignment horizontal="center" vertical="top" wrapText="1"/>
    </xf>
    <xf numFmtId="0" fontId="66" fillId="0" borderId="12" xfId="44" applyFont="1" applyBorder="1" applyAlignment="1">
      <alignment horizontal="center"/>
    </xf>
    <xf numFmtId="49" fontId="42" fillId="0" borderId="12" xfId="0" applyNumberFormat="1" applyFont="1" applyBorder="1" applyAlignment="1">
      <alignment horizontal="center" vertical="top" wrapText="1"/>
    </xf>
    <xf numFmtId="0" fontId="42" fillId="0" borderId="12" xfId="44" applyFont="1" applyBorder="1" applyAlignment="1">
      <alignment horizontal="center" vertical="top" wrapText="1"/>
    </xf>
    <xf numFmtId="0" fontId="42" fillId="0" borderId="12" xfId="0" applyFont="1" applyBorder="1" applyAlignment="1">
      <alignment horizontal="center" vertical="top" wrapText="1"/>
    </xf>
    <xf numFmtId="0" fontId="33" fillId="0" borderId="12" xfId="44" applyFont="1" applyBorder="1" applyAlignment="1">
      <alignment horizontal="center" vertical="top" wrapText="1"/>
    </xf>
    <xf numFmtId="0" fontId="42" fillId="0" borderId="12" xfId="0" applyNumberFormat="1" applyFont="1" applyBorder="1" applyAlignment="1">
      <alignment horizontal="center" vertical="top" wrapText="1"/>
    </xf>
    <xf numFmtId="187" fontId="46" fillId="0" borderId="12" xfId="43" applyNumberFormat="1" applyFont="1" applyBorder="1" applyAlignment="1">
      <alignment horizontal="center" vertical="top" wrapText="1" shrinkToFit="1"/>
    </xf>
    <xf numFmtId="188" fontId="46" fillId="0" borderId="30" xfId="0" applyNumberFormat="1" applyFont="1" applyFill="1" applyBorder="1" applyAlignment="1">
      <alignment horizontal="center" vertical="top" shrinkToFit="1"/>
    </xf>
    <xf numFmtId="0" fontId="42" fillId="24" borderId="15" xfId="0" applyFont="1" applyFill="1" applyBorder="1" applyAlignment="1">
      <alignment horizontal="center" vertical="top" shrinkToFit="1"/>
    </xf>
    <xf numFmtId="187" fontId="47" fillId="36" borderId="12" xfId="0" applyNumberFormat="1" applyFont="1" applyFill="1" applyBorder="1" applyAlignment="1">
      <alignment horizontal="center" vertical="top" shrinkToFit="1"/>
    </xf>
    <xf numFmtId="3" fontId="53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vertical="top"/>
    </xf>
    <xf numFmtId="0" fontId="28" fillId="0" borderId="12" xfId="0" applyFont="1" applyFill="1" applyBorder="1" applyAlignment="1">
      <alignment horizontal="left" vertical="top" wrapText="1"/>
    </xf>
    <xf numFmtId="0" fontId="28" fillId="51" borderId="12" xfId="0" applyFont="1" applyFill="1" applyBorder="1" applyAlignment="1">
      <alignment horizontal="center" vertical="top" wrapText="1"/>
    </xf>
    <xf numFmtId="49" fontId="28" fillId="51" borderId="12" xfId="0" applyNumberFormat="1" applyFont="1" applyFill="1" applyBorder="1" applyAlignment="1">
      <alignment vertical="top" wrapText="1"/>
    </xf>
    <xf numFmtId="188" fontId="28" fillId="51" borderId="12" xfId="0" applyNumberFormat="1" applyFont="1" applyFill="1" applyBorder="1" applyAlignment="1">
      <alignment horizontal="center" vertical="top" shrinkToFit="1"/>
    </xf>
    <xf numFmtId="0" fontId="47" fillId="51" borderId="12" xfId="0" applyFont="1" applyFill="1" applyBorder="1" applyAlignment="1">
      <alignment horizontal="center" vertical="top" shrinkToFit="1"/>
    </xf>
    <xf numFmtId="187" fontId="28" fillId="0" borderId="12" xfId="43" applyNumberFormat="1" applyFont="1" applyFill="1" applyBorder="1" applyAlignment="1">
      <alignment horizontal="center" vertical="top" shrinkToFit="1"/>
    </xf>
    <xf numFmtId="0" fontId="28" fillId="51" borderId="12" xfId="0" applyFont="1" applyFill="1" applyBorder="1" applyAlignment="1">
      <alignment horizontal="center" vertical="top" shrinkToFit="1"/>
    </xf>
    <xf numFmtId="0" fontId="28" fillId="51" borderId="12" xfId="0" applyFont="1" applyFill="1" applyBorder="1" applyAlignment="1">
      <alignment vertical="top"/>
    </xf>
    <xf numFmtId="0" fontId="28" fillId="49" borderId="12" xfId="0" applyFont="1" applyFill="1" applyBorder="1" applyAlignment="1">
      <alignment vertical="top"/>
    </xf>
    <xf numFmtId="0" fontId="46" fillId="0" borderId="12" xfId="0" applyFont="1" applyFill="1" applyBorder="1" applyAlignment="1">
      <alignment horizontal="center" vertical="top" wrapText="1"/>
    </xf>
    <xf numFmtId="0" fontId="53" fillId="0" borderId="12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/>
    </xf>
    <xf numFmtId="0" fontId="47" fillId="41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vertical="top"/>
    </xf>
    <xf numFmtId="187" fontId="33" fillId="33" borderId="12" xfId="42" applyNumberFormat="1" applyFont="1" applyFill="1" applyBorder="1" applyAlignment="1">
      <alignment vertical="top"/>
    </xf>
    <xf numFmtId="43" fontId="47" fillId="33" borderId="12" xfId="42" applyNumberFormat="1" applyFont="1" applyFill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center" shrinkToFit="1"/>
    </xf>
    <xf numFmtId="0" fontId="24" fillId="0" borderId="15" xfId="0" applyFont="1" applyBorder="1" applyAlignment="1">
      <alignment horizontal="center" shrinkToFit="1"/>
    </xf>
    <xf numFmtId="0" fontId="21" fillId="0" borderId="30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horizontal="center" vertical="center" shrinkToFit="1"/>
    </xf>
    <xf numFmtId="49" fontId="21" fillId="0" borderId="38" xfId="0" applyNumberFormat="1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shrinkToFit="1"/>
    </xf>
    <xf numFmtId="0" fontId="22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top" wrapText="1"/>
    </xf>
    <xf numFmtId="0" fontId="47" fillId="46" borderId="12" xfId="0" applyFont="1" applyFill="1" applyBorder="1" applyAlignment="1">
      <alignment horizontal="left" vertical="top" wrapText="1"/>
    </xf>
    <xf numFmtId="0" fontId="46" fillId="0" borderId="12" xfId="0" applyFont="1" applyBorder="1" applyAlignment="1">
      <alignment horizontal="center" vertical="top" wrapText="1"/>
    </xf>
    <xf numFmtId="0" fontId="47" fillId="33" borderId="12" xfId="0" applyFont="1" applyFill="1" applyBorder="1" applyAlignment="1">
      <alignment horizontal="center" vertical="top" wrapText="1"/>
    </xf>
    <xf numFmtId="0" fontId="46" fillId="0" borderId="12" xfId="0" applyFont="1" applyFill="1" applyBorder="1" applyAlignment="1">
      <alignment horizontal="center" vertical="top" wrapText="1"/>
    </xf>
    <xf numFmtId="0" fontId="47" fillId="33" borderId="13" xfId="0" applyFont="1" applyFill="1" applyBorder="1" applyAlignment="1">
      <alignment horizontal="center" vertical="top" wrapText="1"/>
    </xf>
    <xf numFmtId="0" fontId="47" fillId="33" borderId="16" xfId="0" applyFont="1" applyFill="1" applyBorder="1" applyAlignment="1">
      <alignment horizontal="center" vertical="top" wrapText="1"/>
    </xf>
    <xf numFmtId="0" fontId="47" fillId="33" borderId="15" xfId="0" applyFont="1" applyFill="1" applyBorder="1" applyAlignment="1">
      <alignment horizontal="center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16" xfId="0" applyFont="1" applyBorder="1" applyAlignment="1">
      <alignment horizontal="left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30" xfId="0" applyFont="1" applyFill="1" applyBorder="1" applyAlignment="1">
      <alignment horizontal="center" vertical="top" wrapText="1"/>
    </xf>
    <xf numFmtId="0" fontId="46" fillId="0" borderId="46" xfId="0" applyFont="1" applyFill="1" applyBorder="1" applyAlignment="1">
      <alignment horizontal="center" vertical="top" wrapText="1"/>
    </xf>
    <xf numFmtId="0" fontId="46" fillId="0" borderId="29" xfId="0" applyFont="1" applyFill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2" xfId="0" applyFont="1" applyFill="1" applyBorder="1" applyAlignment="1">
      <alignment horizontal="center" vertical="top" shrinkToFit="1"/>
    </xf>
    <xf numFmtId="0" fontId="46" fillId="0" borderId="13" xfId="0" applyFont="1" applyBorder="1" applyAlignment="1">
      <alignment horizontal="center" vertical="top" shrinkToFit="1"/>
    </xf>
    <xf numFmtId="0" fontId="46" fillId="0" borderId="16" xfId="0" applyFont="1" applyBorder="1" applyAlignment="1">
      <alignment horizontal="center" vertical="top" shrinkToFit="1"/>
    </xf>
    <xf numFmtId="0" fontId="46" fillId="0" borderId="15" xfId="0" applyFont="1" applyBorder="1" applyAlignment="1">
      <alignment horizontal="center" vertical="top" shrinkToFit="1"/>
    </xf>
    <xf numFmtId="0" fontId="46" fillId="0" borderId="13" xfId="0" applyFont="1" applyBorder="1" applyAlignment="1">
      <alignment horizontal="left" vertical="top" wrapText="1" shrinkToFit="1"/>
    </xf>
    <xf numFmtId="0" fontId="46" fillId="0" borderId="16" xfId="0" applyFont="1" applyBorder="1" applyAlignment="1">
      <alignment horizontal="left" vertical="top" wrapText="1" shrinkToFit="1"/>
    </xf>
    <xf numFmtId="0" fontId="46" fillId="0" borderId="15" xfId="0" applyFont="1" applyBorder="1" applyAlignment="1">
      <alignment horizontal="left" vertical="top" wrapText="1" shrinkToFit="1"/>
    </xf>
    <xf numFmtId="0" fontId="46" fillId="33" borderId="13" xfId="0" applyFont="1" applyFill="1" applyBorder="1" applyAlignment="1">
      <alignment horizontal="center" vertical="top" wrapText="1"/>
    </xf>
    <xf numFmtId="0" fontId="46" fillId="33" borderId="16" xfId="0" applyFont="1" applyFill="1" applyBorder="1" applyAlignment="1">
      <alignment horizontal="center" vertical="top" wrapText="1"/>
    </xf>
    <xf numFmtId="0" fontId="46" fillId="33" borderId="15" xfId="0" applyFont="1" applyFill="1" applyBorder="1" applyAlignment="1">
      <alignment horizontal="center" vertical="top" wrapText="1"/>
    </xf>
    <xf numFmtId="0" fontId="47" fillId="43" borderId="12" xfId="0" applyFont="1" applyFill="1" applyBorder="1" applyAlignment="1">
      <alignment horizontal="left" vertical="top" wrapText="1"/>
    </xf>
    <xf numFmtId="0" fontId="46" fillId="0" borderId="12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 wrapText="1"/>
    </xf>
    <xf numFmtId="0" fontId="46" fillId="0" borderId="46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0" fontId="46" fillId="0" borderId="31" xfId="0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0" fontId="46" fillId="0" borderId="47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 shrinkToFit="1"/>
    </xf>
    <xf numFmtId="0" fontId="28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/>
    </xf>
    <xf numFmtId="0" fontId="28" fillId="42" borderId="13" xfId="0" applyFont="1" applyFill="1" applyBorder="1" applyAlignment="1">
      <alignment horizontal="center" vertical="top"/>
    </xf>
    <xf numFmtId="0" fontId="28" fillId="42" borderId="16" xfId="0" applyFont="1" applyFill="1" applyBorder="1" applyAlignment="1">
      <alignment horizontal="center" vertical="top"/>
    </xf>
    <xf numFmtId="0" fontId="28" fillId="42" borderId="15" xfId="0" applyFont="1" applyFill="1" applyBorder="1" applyAlignment="1">
      <alignment horizontal="center" vertical="top"/>
    </xf>
    <xf numFmtId="0" fontId="28" fillId="33" borderId="13" xfId="0" applyFont="1" applyFill="1" applyBorder="1" applyAlignment="1">
      <alignment horizontal="left" vertical="top" wrapText="1"/>
    </xf>
    <xf numFmtId="0" fontId="28" fillId="33" borderId="16" xfId="0" applyFont="1" applyFill="1" applyBorder="1" applyAlignment="1">
      <alignment horizontal="left" vertical="top" wrapText="1"/>
    </xf>
    <xf numFmtId="0" fontId="28" fillId="33" borderId="15" xfId="0" applyFont="1" applyFill="1" applyBorder="1" applyAlignment="1">
      <alignment horizontal="left" vertical="top" wrapText="1"/>
    </xf>
    <xf numFmtId="0" fontId="53" fillId="0" borderId="12" xfId="0" applyFont="1" applyFill="1" applyBorder="1" applyAlignment="1">
      <alignment horizontal="center" vertical="top" wrapText="1"/>
    </xf>
    <xf numFmtId="187" fontId="46" fillId="0" borderId="12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horizontal="right" vertical="top"/>
    </xf>
    <xf numFmtId="0" fontId="28" fillId="0" borderId="0" xfId="0" applyFont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 wrapText="1" shrinkToFit="1"/>
    </xf>
    <xf numFmtId="0" fontId="28" fillId="0" borderId="40" xfId="0" applyFont="1" applyBorder="1" applyAlignment="1">
      <alignment horizontal="center" vertical="top" wrapText="1" shrinkToFit="1"/>
    </xf>
    <xf numFmtId="0" fontId="53" fillId="0" borderId="13" xfId="0" applyFont="1" applyFill="1" applyBorder="1" applyAlignment="1">
      <alignment horizontal="center" vertical="top" shrinkToFit="1"/>
    </xf>
    <xf numFmtId="0" fontId="53" fillId="0" borderId="16" xfId="0" applyFont="1" applyFill="1" applyBorder="1" applyAlignment="1">
      <alignment horizontal="center" vertical="top" shrinkToFit="1"/>
    </xf>
    <xf numFmtId="0" fontId="53" fillId="0" borderId="15" xfId="0" applyFont="1" applyFill="1" applyBorder="1" applyAlignment="1">
      <alignment horizontal="center" vertical="top" shrinkToFit="1"/>
    </xf>
    <xf numFmtId="0" fontId="46" fillId="0" borderId="13" xfId="0" applyFont="1" applyFill="1" applyBorder="1" applyAlignment="1">
      <alignment horizontal="center" vertical="top" shrinkToFit="1"/>
    </xf>
    <xf numFmtId="0" fontId="46" fillId="0" borderId="16" xfId="0" applyFont="1" applyFill="1" applyBorder="1" applyAlignment="1">
      <alignment horizontal="center" vertical="top" shrinkToFit="1"/>
    </xf>
    <xf numFmtId="0" fontId="46" fillId="0" borderId="15" xfId="0" applyFont="1" applyFill="1" applyBorder="1" applyAlignment="1">
      <alignment horizontal="center" vertical="top" shrinkToFit="1"/>
    </xf>
    <xf numFmtId="0" fontId="46" fillId="0" borderId="30" xfId="0" applyFont="1" applyFill="1" applyBorder="1" applyAlignment="1">
      <alignment horizontal="left" vertical="top" wrapText="1"/>
    </xf>
    <xf numFmtId="0" fontId="46" fillId="0" borderId="46" xfId="0" applyFont="1" applyFill="1" applyBorder="1" applyAlignment="1">
      <alignment horizontal="left" vertical="top" wrapText="1"/>
    </xf>
    <xf numFmtId="0" fontId="46" fillId="0" borderId="29" xfId="0" applyFont="1" applyFill="1" applyBorder="1" applyAlignment="1">
      <alignment horizontal="left" vertical="top" wrapText="1"/>
    </xf>
    <xf numFmtId="0" fontId="46" fillId="0" borderId="31" xfId="0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6" fillId="0" borderId="47" xfId="0" applyFont="1" applyFill="1" applyBorder="1" applyAlignment="1">
      <alignment horizontal="left" vertical="top" wrapText="1"/>
    </xf>
    <xf numFmtId="0" fontId="46" fillId="0" borderId="13" xfId="0" applyFont="1" applyFill="1" applyBorder="1" applyAlignment="1">
      <alignment horizontal="left" vertical="top" wrapText="1"/>
    </xf>
    <xf numFmtId="0" fontId="46" fillId="0" borderId="16" xfId="0" applyFont="1" applyFill="1" applyBorder="1" applyAlignment="1">
      <alignment horizontal="left" vertical="top" wrapText="1"/>
    </xf>
    <xf numFmtId="0" fontId="46" fillId="0" borderId="15" xfId="0" applyFont="1" applyFill="1" applyBorder="1" applyAlignment="1">
      <alignment horizontal="left" vertical="top" wrapText="1"/>
    </xf>
    <xf numFmtId="0" fontId="46" fillId="0" borderId="13" xfId="0" applyFont="1" applyFill="1" applyBorder="1" applyAlignment="1">
      <alignment horizontal="center" vertical="top" wrapText="1"/>
    </xf>
    <xf numFmtId="0" fontId="46" fillId="0" borderId="16" xfId="0" applyFont="1" applyFill="1" applyBorder="1" applyAlignment="1">
      <alignment horizontal="center" vertical="top" wrapText="1"/>
    </xf>
    <xf numFmtId="0" fontId="46" fillId="0" borderId="15" xfId="0" applyFont="1" applyFill="1" applyBorder="1" applyAlignment="1">
      <alignment horizontal="center" vertical="top" wrapText="1"/>
    </xf>
    <xf numFmtId="0" fontId="52" fillId="33" borderId="13" xfId="0" applyFont="1" applyFill="1" applyBorder="1" applyAlignment="1">
      <alignment horizontal="center" vertical="top" wrapText="1"/>
    </xf>
    <xf numFmtId="0" fontId="52" fillId="33" borderId="16" xfId="0" applyFont="1" applyFill="1" applyBorder="1" applyAlignment="1">
      <alignment horizontal="center" vertical="top" wrapText="1"/>
    </xf>
    <xf numFmtId="0" fontId="52" fillId="33" borderId="15" xfId="0" applyFont="1" applyFill="1" applyBorder="1" applyAlignment="1">
      <alignment horizontal="center" vertical="top" wrapText="1"/>
    </xf>
    <xf numFmtId="0" fontId="33" fillId="0" borderId="30" xfId="0" applyFont="1" applyFill="1" applyBorder="1" applyAlignment="1">
      <alignment horizontal="center" vertical="top" wrapText="1"/>
    </xf>
    <xf numFmtId="0" fontId="33" fillId="0" borderId="46" xfId="0" applyFont="1" applyFill="1" applyBorder="1" applyAlignment="1">
      <alignment horizontal="center" vertical="top" wrapText="1"/>
    </xf>
    <xf numFmtId="0" fontId="33" fillId="0" borderId="29" xfId="0" applyFont="1" applyFill="1" applyBorder="1" applyAlignment="1">
      <alignment horizontal="center" vertical="top" wrapText="1"/>
    </xf>
    <xf numFmtId="0" fontId="28" fillId="46" borderId="12" xfId="0" applyFont="1" applyFill="1" applyBorder="1" applyAlignment="1">
      <alignment horizontal="left" vertical="top" wrapText="1"/>
    </xf>
    <xf numFmtId="0" fontId="33" fillId="0" borderId="12" xfId="0" applyFont="1" applyBorder="1" applyAlignment="1">
      <alignment horizontal="center" vertical="top" wrapText="1"/>
    </xf>
    <xf numFmtId="0" fontId="28" fillId="33" borderId="13" xfId="0" applyFont="1" applyFill="1" applyBorder="1" applyAlignment="1">
      <alignment horizontal="center" vertical="top" wrapText="1"/>
    </xf>
    <xf numFmtId="0" fontId="28" fillId="33" borderId="16" xfId="0" applyFont="1" applyFill="1" applyBorder="1" applyAlignment="1">
      <alignment horizontal="center" vertical="top" wrapText="1"/>
    </xf>
    <xf numFmtId="0" fontId="28" fillId="33" borderId="15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47" fillId="36" borderId="13" xfId="0" applyFont="1" applyFill="1" applyBorder="1" applyAlignment="1">
      <alignment horizontal="center" vertical="top" wrapText="1"/>
    </xf>
    <xf numFmtId="0" fontId="47" fillId="36" borderId="16" xfId="0" applyFont="1" applyFill="1" applyBorder="1" applyAlignment="1">
      <alignment horizontal="center" vertical="top" wrapText="1"/>
    </xf>
    <xf numFmtId="0" fontId="47" fillId="36" borderId="15" xfId="0" applyFont="1" applyFill="1" applyBorder="1" applyAlignment="1">
      <alignment horizontal="center" vertical="top" wrapText="1"/>
    </xf>
    <xf numFmtId="0" fontId="62" fillId="0" borderId="12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49" fontId="48" fillId="0" borderId="14" xfId="0" applyNumberFormat="1" applyFont="1" applyBorder="1" applyAlignment="1">
      <alignment horizontal="center" vertical="top"/>
    </xf>
    <xf numFmtId="49" fontId="48" fillId="0" borderId="38" xfId="0" applyNumberFormat="1" applyFont="1" applyBorder="1" applyAlignment="1">
      <alignment horizontal="center" vertical="top"/>
    </xf>
    <xf numFmtId="0" fontId="63" fillId="0" borderId="38" xfId="0" applyFont="1" applyBorder="1" applyAlignment="1">
      <alignment horizontal="center" vertical="top"/>
    </xf>
    <xf numFmtId="0" fontId="63" fillId="0" borderId="40" xfId="0" applyFont="1" applyBorder="1" applyAlignment="1">
      <alignment horizontal="center" vertical="top"/>
    </xf>
    <xf numFmtId="49" fontId="48" fillId="0" borderId="40" xfId="0" applyNumberFormat="1" applyFont="1" applyBorder="1" applyAlignment="1">
      <alignment horizontal="center" vertical="top"/>
    </xf>
    <xf numFmtId="0" fontId="58" fillId="0" borderId="13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48" fillId="0" borderId="14" xfId="0" applyFont="1" applyBorder="1" applyAlignment="1">
      <alignment horizontal="center" vertical="top"/>
    </xf>
    <xf numFmtId="0" fontId="48" fillId="0" borderId="38" xfId="0" applyFont="1" applyBorder="1" applyAlignment="1">
      <alignment horizontal="center" vertical="top"/>
    </xf>
    <xf numFmtId="0" fontId="58" fillId="0" borderId="14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49" fontId="48" fillId="0" borderId="14" xfId="0" applyNumberFormat="1" applyFont="1" applyBorder="1" applyAlignment="1">
      <alignment horizontal="center" vertical="top" shrinkToFit="1"/>
    </xf>
    <xf numFmtId="49" fontId="48" fillId="0" borderId="38" xfId="0" applyNumberFormat="1" applyFont="1" applyBorder="1" applyAlignment="1">
      <alignment horizontal="center" vertical="top" shrinkToFit="1"/>
    </xf>
    <xf numFmtId="0" fontId="63" fillId="0" borderId="38" xfId="0" applyFont="1" applyBorder="1" applyAlignment="1">
      <alignment horizontal="center" vertical="top" shrinkToFit="1"/>
    </xf>
    <xf numFmtId="0" fontId="63" fillId="0" borderId="40" xfId="0" applyFont="1" applyBorder="1" applyAlignment="1">
      <alignment horizontal="center" vertical="top" shrinkToFit="1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center" vertical="center"/>
    </xf>
    <xf numFmtId="0" fontId="58" fillId="0" borderId="14" xfId="0" applyFont="1" applyBorder="1" applyAlignment="1">
      <alignment horizontal="center" vertical="center" wrapText="1" shrinkToFit="1"/>
    </xf>
    <xf numFmtId="0" fontId="58" fillId="0" borderId="38" xfId="0" applyFont="1" applyBorder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 shrinkToFit="1"/>
    </xf>
    <xf numFmtId="0" fontId="64" fillId="0" borderId="10" xfId="0" applyFont="1" applyBorder="1" applyAlignment="1">
      <alignment horizontal="center" vertical="center"/>
    </xf>
    <xf numFmtId="49" fontId="47" fillId="25" borderId="13" xfId="0" applyNumberFormat="1" applyFont="1" applyFill="1" applyBorder="1" applyAlignment="1">
      <alignment horizontal="left" vertical="top" wrapText="1"/>
    </xf>
    <xf numFmtId="49" fontId="47" fillId="25" borderId="16" xfId="0" applyNumberFormat="1" applyFont="1" applyFill="1" applyBorder="1" applyAlignment="1">
      <alignment horizontal="left" vertical="top" wrapText="1"/>
    </xf>
    <xf numFmtId="49" fontId="47" fillId="25" borderId="15" xfId="0" applyNumberFormat="1" applyFont="1" applyFill="1" applyBorder="1" applyAlignment="1">
      <alignment horizontal="left" vertical="top" wrapText="1"/>
    </xf>
    <xf numFmtId="49" fontId="47" fillId="26" borderId="13" xfId="0" applyNumberFormat="1" applyFont="1" applyFill="1" applyBorder="1" applyAlignment="1">
      <alignment horizontal="left" vertical="top" wrapText="1"/>
    </xf>
    <xf numFmtId="49" fontId="47" fillId="26" borderId="16" xfId="0" applyNumberFormat="1" applyFont="1" applyFill="1" applyBorder="1" applyAlignment="1">
      <alignment horizontal="left" vertical="top" wrapText="1"/>
    </xf>
    <xf numFmtId="49" fontId="47" fillId="26" borderId="15" xfId="0" applyNumberFormat="1" applyFont="1" applyFill="1" applyBorder="1" applyAlignment="1">
      <alignment horizontal="left" vertical="top" wrapText="1"/>
    </xf>
    <xf numFmtId="0" fontId="47" fillId="46" borderId="13" xfId="0" applyFont="1" applyFill="1" applyBorder="1" applyAlignment="1">
      <alignment horizontal="left" vertical="top" wrapText="1"/>
    </xf>
    <xf numFmtId="0" fontId="47" fillId="46" borderId="16" xfId="0" applyFont="1" applyFill="1" applyBorder="1" applyAlignment="1">
      <alignment horizontal="left" vertical="top" wrapText="1"/>
    </xf>
    <xf numFmtId="0" fontId="47" fillId="46" borderId="15" xfId="0" applyFont="1" applyFill="1" applyBorder="1" applyAlignment="1">
      <alignment horizontal="left" vertical="top" wrapText="1"/>
    </xf>
    <xf numFmtId="0" fontId="47" fillId="43" borderId="13" xfId="0" applyFont="1" applyFill="1" applyBorder="1" applyAlignment="1">
      <alignment horizontal="left" vertical="top" wrapText="1"/>
    </xf>
    <xf numFmtId="0" fontId="47" fillId="43" borderId="16" xfId="0" applyFont="1" applyFill="1" applyBorder="1" applyAlignment="1">
      <alignment horizontal="left" vertical="top" wrapText="1"/>
    </xf>
    <xf numFmtId="0" fontId="47" fillId="43" borderId="15" xfId="0" applyFont="1" applyFill="1" applyBorder="1" applyAlignment="1">
      <alignment horizontal="left" vertical="top" wrapText="1"/>
    </xf>
    <xf numFmtId="0" fontId="50" fillId="0" borderId="0" xfId="0" applyFont="1" applyAlignment="1">
      <alignment horizontal="right" vertical="top"/>
    </xf>
    <xf numFmtId="0" fontId="50" fillId="0" borderId="0" xfId="0" applyFont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48" fillId="0" borderId="10" xfId="0" applyFont="1" applyBorder="1" applyAlignment="1">
      <alignment horizontal="right" vertical="top"/>
    </xf>
    <xf numFmtId="0" fontId="50" fillId="0" borderId="12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/>
    </xf>
    <xf numFmtId="0" fontId="28" fillId="42" borderId="12" xfId="0" applyFont="1" applyFill="1" applyBorder="1" applyAlignment="1">
      <alignment horizontal="center" vertical="top"/>
    </xf>
    <xf numFmtId="0" fontId="50" fillId="0" borderId="12" xfId="0" applyFont="1" applyBorder="1" applyAlignment="1">
      <alignment horizontal="center" vertical="top" shrinkToFit="1"/>
    </xf>
    <xf numFmtId="43" fontId="50" fillId="0" borderId="12" xfId="42" applyFont="1" applyBorder="1" applyAlignment="1">
      <alignment horizontal="center" vertical="top"/>
    </xf>
    <xf numFmtId="0" fontId="50" fillId="0" borderId="12" xfId="0" applyFont="1" applyBorder="1" applyAlignment="1">
      <alignment vertical="top"/>
    </xf>
    <xf numFmtId="0" fontId="50" fillId="0" borderId="12" xfId="0" applyFont="1" applyBorder="1" applyAlignment="1">
      <alignment horizontal="center" vertical="top" wrapText="1" shrinkToFit="1"/>
    </xf>
    <xf numFmtId="0" fontId="50" fillId="0" borderId="12" xfId="0" applyFont="1" applyBorder="1" applyAlignment="1">
      <alignment vertical="top" shrinkToFit="1"/>
    </xf>
    <xf numFmtId="0" fontId="28" fillId="48" borderId="12" xfId="0" applyFont="1" applyFill="1" applyBorder="1" applyAlignment="1">
      <alignment horizontal="center" vertical="top"/>
    </xf>
    <xf numFmtId="0" fontId="47" fillId="48" borderId="13" xfId="0" applyFont="1" applyFill="1" applyBorder="1" applyAlignment="1">
      <alignment horizontal="center" vertical="top" wrapText="1"/>
    </xf>
    <xf numFmtId="0" fontId="47" fillId="48" borderId="16" xfId="0" applyFont="1" applyFill="1" applyBorder="1" applyAlignment="1">
      <alignment horizontal="center" vertical="top" wrapText="1"/>
    </xf>
    <xf numFmtId="0" fontId="47" fillId="48" borderId="15" xfId="0" applyFont="1" applyFill="1" applyBorder="1" applyAlignment="1">
      <alignment horizontal="center" vertical="top" wrapText="1"/>
    </xf>
    <xf numFmtId="0" fontId="46" fillId="48" borderId="13" xfId="0" applyFont="1" applyFill="1" applyBorder="1" applyAlignment="1">
      <alignment horizontal="center" vertical="top" wrapText="1"/>
    </xf>
    <xf numFmtId="0" fontId="46" fillId="48" borderId="16" xfId="0" applyFont="1" applyFill="1" applyBorder="1" applyAlignment="1">
      <alignment horizontal="center" vertical="top" wrapText="1"/>
    </xf>
    <xf numFmtId="0" fontId="46" fillId="48" borderId="15" xfId="0" applyFont="1" applyFill="1" applyBorder="1" applyAlignment="1">
      <alignment horizontal="center" vertical="top" wrapText="1"/>
    </xf>
    <xf numFmtId="0" fontId="46" fillId="48" borderId="12" xfId="0" applyFont="1" applyFill="1" applyBorder="1" applyAlignment="1">
      <alignment horizontal="center" vertical="top" wrapText="1"/>
    </xf>
    <xf numFmtId="0" fontId="28" fillId="33" borderId="12" xfId="0" applyFont="1" applyFill="1" applyBorder="1" applyAlignment="1">
      <alignment horizontal="center" vertical="top"/>
    </xf>
    <xf numFmtId="0" fontId="47" fillId="49" borderId="13" xfId="0" applyFont="1" applyFill="1" applyBorder="1" applyAlignment="1">
      <alignment horizontal="center" vertical="top" wrapText="1"/>
    </xf>
    <xf numFmtId="0" fontId="47" fillId="49" borderId="16" xfId="0" applyFont="1" applyFill="1" applyBorder="1" applyAlignment="1">
      <alignment horizontal="center" vertical="top" wrapText="1"/>
    </xf>
    <xf numFmtId="0" fontId="47" fillId="49" borderId="15" xfId="0" applyFont="1" applyFill="1" applyBorder="1" applyAlignment="1">
      <alignment horizontal="center" vertical="top" wrapText="1"/>
    </xf>
    <xf numFmtId="0" fontId="28" fillId="41" borderId="12" xfId="0" applyFont="1" applyFill="1" applyBorder="1" applyAlignment="1">
      <alignment horizontal="center" vertical="top"/>
    </xf>
    <xf numFmtId="0" fontId="28" fillId="0" borderId="12" xfId="0" applyFont="1" applyFill="1" applyBorder="1" applyAlignment="1">
      <alignment horizontal="center" vertical="top"/>
    </xf>
    <xf numFmtId="0" fontId="28" fillId="49" borderId="30" xfId="0" applyFont="1" applyFill="1" applyBorder="1" applyAlignment="1">
      <alignment horizontal="center" vertical="top"/>
    </xf>
    <xf numFmtId="0" fontId="28" fillId="49" borderId="46" xfId="0" applyFont="1" applyFill="1" applyBorder="1" applyAlignment="1">
      <alignment horizontal="center" vertical="top"/>
    </xf>
    <xf numFmtId="0" fontId="28" fillId="49" borderId="29" xfId="0" applyFont="1" applyFill="1" applyBorder="1" applyAlignment="1">
      <alignment horizontal="center" vertical="top"/>
    </xf>
    <xf numFmtId="0" fontId="28" fillId="41" borderId="30" xfId="0" applyFont="1" applyFill="1" applyBorder="1" applyAlignment="1">
      <alignment horizontal="center" vertical="top"/>
    </xf>
    <xf numFmtId="0" fontId="28" fillId="41" borderId="46" xfId="0" applyFont="1" applyFill="1" applyBorder="1" applyAlignment="1">
      <alignment horizontal="center" vertical="top"/>
    </xf>
    <xf numFmtId="0" fontId="28" fillId="41" borderId="29" xfId="0" applyFont="1" applyFill="1" applyBorder="1" applyAlignment="1">
      <alignment horizontal="center" vertical="top"/>
    </xf>
    <xf numFmtId="0" fontId="28" fillId="41" borderId="13" xfId="0" applyFont="1" applyFill="1" applyBorder="1" applyAlignment="1">
      <alignment horizontal="center" vertical="top"/>
    </xf>
    <xf numFmtId="0" fontId="28" fillId="41" borderId="16" xfId="0" applyFont="1" applyFill="1" applyBorder="1" applyAlignment="1">
      <alignment horizontal="center" vertical="top"/>
    </xf>
    <xf numFmtId="0" fontId="28" fillId="41" borderId="15" xfId="0" applyFont="1" applyFill="1" applyBorder="1" applyAlignment="1">
      <alignment horizontal="center" vertical="top"/>
    </xf>
    <xf numFmtId="188" fontId="47" fillId="41" borderId="13" xfId="0" applyNumberFormat="1" applyFont="1" applyFill="1" applyBorder="1" applyAlignment="1">
      <alignment horizontal="center" vertical="top" shrinkToFit="1"/>
    </xf>
    <xf numFmtId="188" fontId="47" fillId="41" borderId="16" xfId="0" applyNumberFormat="1" applyFont="1" applyFill="1" applyBorder="1" applyAlignment="1">
      <alignment horizontal="center" vertical="top" shrinkToFit="1"/>
    </xf>
    <xf numFmtId="188" fontId="47" fillId="41" borderId="15" xfId="0" applyNumberFormat="1" applyFont="1" applyFill="1" applyBorder="1" applyAlignment="1">
      <alignment horizontal="center" vertical="top" shrinkToFit="1"/>
    </xf>
    <xf numFmtId="0" fontId="47" fillId="41" borderId="13" xfId="0" applyFont="1" applyFill="1" applyBorder="1" applyAlignment="1">
      <alignment horizontal="center" vertical="top" wrapText="1"/>
    </xf>
    <xf numFmtId="0" fontId="47" fillId="41" borderId="16" xfId="0" applyFont="1" applyFill="1" applyBorder="1" applyAlignment="1">
      <alignment horizontal="center" vertical="top" wrapText="1"/>
    </xf>
    <xf numFmtId="0" fontId="47" fillId="41" borderId="15" xfId="0" applyFont="1" applyFill="1" applyBorder="1" applyAlignment="1">
      <alignment horizontal="center" vertical="top" wrapText="1"/>
    </xf>
    <xf numFmtId="0" fontId="46" fillId="41" borderId="13" xfId="0" applyFont="1" applyFill="1" applyBorder="1" applyAlignment="1">
      <alignment horizontal="center" vertical="top" wrapText="1"/>
    </xf>
    <xf numFmtId="0" fontId="46" fillId="41" borderId="16" xfId="0" applyFont="1" applyFill="1" applyBorder="1" applyAlignment="1">
      <alignment horizontal="center" vertical="top" wrapText="1"/>
    </xf>
    <xf numFmtId="0" fontId="46" fillId="41" borderId="15" xfId="0" applyFont="1" applyFill="1" applyBorder="1" applyAlignment="1">
      <alignment horizontal="center" vertical="top" wrapText="1"/>
    </xf>
    <xf numFmtId="0" fontId="47" fillId="41" borderId="12" xfId="0" applyFont="1" applyFill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top" wrapText="1"/>
    </xf>
    <xf numFmtId="0" fontId="47" fillId="0" borderId="16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vertical="top" wrapText="1"/>
    </xf>
    <xf numFmtId="0" fontId="28" fillId="33" borderId="13" xfId="0" applyFont="1" applyFill="1" applyBorder="1" applyAlignment="1">
      <alignment horizontal="center" vertical="top"/>
    </xf>
    <xf numFmtId="0" fontId="28" fillId="33" borderId="16" xfId="0" applyFont="1" applyFill="1" applyBorder="1" applyAlignment="1">
      <alignment horizontal="center" vertical="top"/>
    </xf>
    <xf numFmtId="0" fontId="28" fillId="33" borderId="15" xfId="0" applyFont="1" applyFill="1" applyBorder="1" applyAlignment="1">
      <alignment horizontal="center" vertical="top"/>
    </xf>
    <xf numFmtId="0" fontId="28" fillId="39" borderId="12" xfId="0" applyFont="1" applyFill="1" applyBorder="1" applyAlignment="1">
      <alignment horizontal="left" vertical="top" wrapText="1"/>
    </xf>
    <xf numFmtId="0" fontId="28" fillId="40" borderId="12" xfId="0" applyFont="1" applyFill="1" applyBorder="1" applyAlignment="1">
      <alignment horizontal="left" vertical="top" wrapText="1"/>
    </xf>
    <xf numFmtId="0" fontId="28" fillId="0" borderId="12" xfId="0" applyFont="1" applyBorder="1" applyAlignment="1">
      <alignment vertical="top"/>
    </xf>
    <xf numFmtId="0" fontId="26" fillId="39" borderId="12" xfId="0" applyFont="1" applyFill="1" applyBorder="1" applyAlignment="1">
      <alignment horizontal="left" vertical="top" wrapText="1"/>
    </xf>
    <xf numFmtId="0" fontId="26" fillId="40" borderId="12" xfId="0" applyFont="1" applyFill="1" applyBorder="1" applyAlignment="1">
      <alignment horizontal="left" vertical="top" wrapText="1"/>
    </xf>
    <xf numFmtId="49" fontId="26" fillId="50" borderId="13" xfId="0" applyNumberFormat="1" applyFont="1" applyFill="1" applyBorder="1" applyAlignment="1">
      <alignment horizontal="left" vertical="top" wrapText="1"/>
    </xf>
    <xf numFmtId="49" fontId="26" fillId="50" borderId="16" xfId="0" applyNumberFormat="1" applyFont="1" applyFill="1" applyBorder="1" applyAlignment="1">
      <alignment horizontal="left" vertical="top" wrapText="1"/>
    </xf>
    <xf numFmtId="49" fontId="26" fillId="50" borderId="15" xfId="0" applyNumberFormat="1" applyFont="1" applyFill="1" applyBorder="1" applyAlignment="1">
      <alignment horizontal="left" vertical="top" wrapText="1"/>
    </xf>
    <xf numFmtId="49" fontId="26" fillId="40" borderId="13" xfId="0" applyNumberFormat="1" applyFont="1" applyFill="1" applyBorder="1" applyAlignment="1">
      <alignment horizontal="left" vertical="top" wrapText="1"/>
    </xf>
    <xf numFmtId="49" fontId="26" fillId="40" borderId="16" xfId="0" applyNumberFormat="1" applyFont="1" applyFill="1" applyBorder="1" applyAlignment="1">
      <alignment horizontal="left" vertical="top" wrapText="1"/>
    </xf>
    <xf numFmtId="49" fontId="26" fillId="40" borderId="15" xfId="0" applyNumberFormat="1" applyFont="1" applyFill="1" applyBorder="1" applyAlignment="1">
      <alignment horizontal="left" vertical="top" wrapText="1"/>
    </xf>
    <xf numFmtId="0" fontId="26" fillId="39" borderId="13" xfId="0" applyFont="1" applyFill="1" applyBorder="1" applyAlignment="1">
      <alignment horizontal="left" vertical="top" wrapText="1"/>
    </xf>
    <xf numFmtId="0" fontId="26" fillId="39" borderId="16" xfId="0" applyFont="1" applyFill="1" applyBorder="1" applyAlignment="1">
      <alignment horizontal="left" vertical="top" wrapText="1"/>
    </xf>
    <xf numFmtId="0" fontId="26" fillId="39" borderId="15" xfId="0" applyFont="1" applyFill="1" applyBorder="1" applyAlignment="1">
      <alignment horizontal="left" vertical="top" wrapText="1"/>
    </xf>
    <xf numFmtId="49" fontId="26" fillId="39" borderId="13" xfId="0" applyNumberFormat="1" applyFont="1" applyFill="1" applyBorder="1" applyAlignment="1">
      <alignment horizontal="left" vertical="top" wrapText="1"/>
    </xf>
    <xf numFmtId="49" fontId="26" fillId="39" borderId="16" xfId="0" applyNumberFormat="1" applyFont="1" applyFill="1" applyBorder="1" applyAlignment="1">
      <alignment horizontal="left" vertical="top" wrapText="1"/>
    </xf>
    <xf numFmtId="49" fontId="26" fillId="39" borderId="15" xfId="0" applyNumberFormat="1" applyFont="1" applyFill="1" applyBorder="1" applyAlignment="1">
      <alignment horizontal="left" vertical="top" wrapText="1"/>
    </xf>
    <xf numFmtId="49" fontId="26" fillId="39" borderId="13" xfId="0" applyNumberFormat="1" applyFont="1" applyFill="1" applyBorder="1" applyAlignment="1">
      <alignment horizontal="left" vertical="top"/>
    </xf>
    <xf numFmtId="49" fontId="26" fillId="39" borderId="16" xfId="0" applyNumberFormat="1" applyFont="1" applyFill="1" applyBorder="1" applyAlignment="1">
      <alignment horizontal="left" vertical="top"/>
    </xf>
    <xf numFmtId="49" fontId="26" fillId="39" borderId="15" xfId="0" applyNumberFormat="1" applyFont="1" applyFill="1" applyBorder="1" applyAlignment="1">
      <alignment horizontal="left" vertical="top"/>
    </xf>
    <xf numFmtId="0" fontId="28" fillId="40" borderId="13" xfId="0" applyFont="1" applyFill="1" applyBorder="1" applyAlignment="1">
      <alignment horizontal="center" vertical="top"/>
    </xf>
    <xf numFmtId="0" fontId="28" fillId="40" borderId="16" xfId="0" applyFont="1" applyFill="1" applyBorder="1" applyAlignment="1">
      <alignment horizontal="center" vertical="top"/>
    </xf>
    <xf numFmtId="0" fontId="28" fillId="40" borderId="15" xfId="0" applyFont="1" applyFill="1" applyBorder="1" applyAlignment="1">
      <alignment horizontal="center" vertical="top"/>
    </xf>
    <xf numFmtId="0" fontId="28" fillId="36" borderId="13" xfId="0" applyFont="1" applyFill="1" applyBorder="1" applyAlignment="1">
      <alignment horizontal="center" vertical="top" wrapText="1"/>
    </xf>
    <xf numFmtId="0" fontId="28" fillId="36" borderId="16" xfId="0" applyFont="1" applyFill="1" applyBorder="1" applyAlignment="1">
      <alignment horizontal="center" vertical="top" wrapText="1"/>
    </xf>
    <xf numFmtId="0" fontId="28" fillId="36" borderId="15" xfId="0" applyFont="1" applyFill="1" applyBorder="1" applyAlignment="1">
      <alignment horizontal="center" vertical="top" wrapText="1"/>
    </xf>
    <xf numFmtId="0" fontId="33" fillId="33" borderId="13" xfId="0" applyFont="1" applyFill="1" applyBorder="1" applyAlignment="1">
      <alignment horizontal="center" vertical="top"/>
    </xf>
    <xf numFmtId="0" fontId="33" fillId="33" borderId="16" xfId="0" applyFont="1" applyFill="1" applyBorder="1" applyAlignment="1">
      <alignment horizontal="center" vertical="top"/>
    </xf>
    <xf numFmtId="0" fontId="33" fillId="33" borderId="15" xfId="0" applyFont="1" applyFill="1" applyBorder="1" applyAlignment="1">
      <alignment horizontal="center" vertical="top"/>
    </xf>
    <xf numFmtId="188" fontId="28" fillId="33" borderId="13" xfId="0" applyNumberFormat="1" applyFont="1" applyFill="1" applyBorder="1" applyAlignment="1">
      <alignment horizontal="center" vertical="top" shrinkToFit="1"/>
    </xf>
    <xf numFmtId="188" fontId="28" fillId="33" borderId="16" xfId="0" applyNumberFormat="1" applyFont="1" applyFill="1" applyBorder="1" applyAlignment="1">
      <alignment horizontal="center" vertical="top" shrinkToFit="1"/>
    </xf>
    <xf numFmtId="188" fontId="28" fillId="33" borderId="15" xfId="0" applyNumberFormat="1" applyFont="1" applyFill="1" applyBorder="1" applyAlignment="1">
      <alignment horizontal="center" vertical="top" shrinkToFit="1"/>
    </xf>
    <xf numFmtId="188" fontId="33" fillId="33" borderId="13" xfId="0" applyNumberFormat="1" applyFont="1" applyFill="1" applyBorder="1" applyAlignment="1">
      <alignment horizontal="center" vertical="top" shrinkToFit="1"/>
    </xf>
    <xf numFmtId="188" fontId="33" fillId="33" borderId="16" xfId="0" applyNumberFormat="1" applyFont="1" applyFill="1" applyBorder="1" applyAlignment="1">
      <alignment horizontal="center" vertical="top" shrinkToFit="1"/>
    </xf>
    <xf numFmtId="188" fontId="33" fillId="33" borderId="15" xfId="0" applyNumberFormat="1" applyFont="1" applyFill="1" applyBorder="1" applyAlignment="1">
      <alignment horizontal="center" vertical="top" shrinkToFit="1"/>
    </xf>
    <xf numFmtId="49" fontId="52" fillId="33" borderId="13" xfId="0" applyNumberFormat="1" applyFont="1" applyFill="1" applyBorder="1" applyAlignment="1">
      <alignment horizontal="center" vertical="top"/>
    </xf>
    <xf numFmtId="49" fontId="52" fillId="33" borderId="16" xfId="0" applyNumberFormat="1" applyFont="1" applyFill="1" applyBorder="1" applyAlignment="1">
      <alignment horizontal="center" vertical="top"/>
    </xf>
    <xf numFmtId="49" fontId="52" fillId="33" borderId="15" xfId="0" applyNumberFormat="1" applyFont="1" applyFill="1" applyBorder="1" applyAlignment="1">
      <alignment horizontal="center" vertical="top"/>
    </xf>
    <xf numFmtId="49" fontId="53" fillId="33" borderId="13" xfId="0" applyNumberFormat="1" applyFont="1" applyFill="1" applyBorder="1" applyAlignment="1">
      <alignment horizontal="center" vertical="top"/>
    </xf>
    <xf numFmtId="49" fontId="53" fillId="33" borderId="16" xfId="0" applyNumberFormat="1" applyFont="1" applyFill="1" applyBorder="1" applyAlignment="1">
      <alignment horizontal="center" vertical="top"/>
    </xf>
    <xf numFmtId="49" fontId="53" fillId="33" borderId="15" xfId="0" applyNumberFormat="1" applyFont="1" applyFill="1" applyBorder="1" applyAlignment="1">
      <alignment horizontal="center" vertical="top"/>
    </xf>
    <xf numFmtId="49" fontId="28" fillId="33" borderId="13" xfId="0" applyNumberFormat="1" applyFont="1" applyFill="1" applyBorder="1" applyAlignment="1">
      <alignment horizontal="center" vertical="top"/>
    </xf>
    <xf numFmtId="49" fontId="28" fillId="33" borderId="16" xfId="0" applyNumberFormat="1" applyFont="1" applyFill="1" applyBorder="1" applyAlignment="1">
      <alignment horizontal="center" vertical="top"/>
    </xf>
    <xf numFmtId="49" fontId="28" fillId="33" borderId="15" xfId="0" applyNumberFormat="1" applyFont="1" applyFill="1" applyBorder="1" applyAlignment="1">
      <alignment horizontal="center" vertical="top"/>
    </xf>
    <xf numFmtId="0" fontId="23" fillId="0" borderId="12" xfId="0" applyFont="1" applyBorder="1" applyAlignment="1">
      <alignment horizontal="center"/>
    </xf>
    <xf numFmtId="49" fontId="46" fillId="35" borderId="12" xfId="0" applyNumberFormat="1" applyFont="1" applyFill="1" applyBorder="1" applyAlignment="1">
      <alignment horizontal="center" vertical="top" wrapText="1"/>
    </xf>
    <xf numFmtId="49" fontId="40" fillId="26" borderId="13" xfId="0" applyNumberFormat="1" applyFont="1" applyFill="1" applyBorder="1" applyAlignment="1">
      <alignment horizontal="left" vertical="top" wrapText="1"/>
    </xf>
    <xf numFmtId="187" fontId="21" fillId="0" borderId="0" xfId="0" applyNumberFormat="1" applyFont="1" applyAlignment="1">
      <alignment vertical="top"/>
    </xf>
    <xf numFmtId="49" fontId="47" fillId="0" borderId="13" xfId="0" applyNumberFormat="1" applyFont="1" applyFill="1" applyBorder="1" applyAlignment="1">
      <alignment vertical="top" wrapText="1"/>
    </xf>
    <xf numFmtId="43" fontId="50" fillId="0" borderId="12" xfId="42" applyFont="1" applyFill="1" applyBorder="1" applyAlignment="1">
      <alignment vertical="top"/>
    </xf>
    <xf numFmtId="187" fontId="47" fillId="0" borderId="12" xfId="0" applyNumberFormat="1" applyFont="1" applyFill="1" applyBorder="1" applyAlignment="1">
      <alignment horizontal="center" vertical="top" shrinkToFit="1"/>
    </xf>
    <xf numFmtId="43" fontId="50" fillId="0" borderId="12" xfId="42" applyFont="1" applyFill="1" applyBorder="1" applyAlignment="1">
      <alignment vertical="top" shrinkToFit="1"/>
    </xf>
    <xf numFmtId="0" fontId="28" fillId="49" borderId="12" xfId="0" applyFont="1" applyFill="1" applyBorder="1" applyAlignment="1">
      <alignment horizontal="center" vertical="top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เครื่องหมายจุลภาค" xfId="42" builtinId="3"/>
    <cellStyle name="เครื่องหมายจุลภาค 2" xfId="43"/>
    <cellStyle name="ปกติ" xfId="0" builtinId="0"/>
    <cellStyle name="ปกติ 2" xfId="44"/>
  </cellStyles>
  <dxfs count="1">
    <dxf>
      <alignment shrinkToFit="1" readingOrder="0"/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10</xdr:col>
      <xdr:colOff>571500</xdr:colOff>
      <xdr:row>47</xdr:row>
      <xdr:rowOff>0</xdr:rowOff>
    </xdr:to>
    <xdr:pic>
      <xdr:nvPicPr>
        <xdr:cNvPr id="30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937" t="9050" r="30484" b="22514"/>
        <a:stretch>
          <a:fillRect/>
        </a:stretch>
      </xdr:blipFill>
      <xdr:spPr bwMode="auto">
        <a:xfrm>
          <a:off x="0" y="314325"/>
          <a:ext cx="6667500" cy="7296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58</xdr:row>
      <xdr:rowOff>114300</xdr:rowOff>
    </xdr:from>
    <xdr:to>
      <xdr:col>10</xdr:col>
      <xdr:colOff>561975</xdr:colOff>
      <xdr:row>112</xdr:row>
      <xdr:rowOff>66675</xdr:rowOff>
    </xdr:to>
    <xdr:pic>
      <xdr:nvPicPr>
        <xdr:cNvPr id="30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2083" t="9085" r="30795" b="7533"/>
        <a:stretch>
          <a:fillRect/>
        </a:stretch>
      </xdr:blipFill>
      <xdr:spPr bwMode="auto">
        <a:xfrm>
          <a:off x="66675" y="9505950"/>
          <a:ext cx="6591300" cy="8696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114</xdr:row>
      <xdr:rowOff>142875</xdr:rowOff>
    </xdr:from>
    <xdr:to>
      <xdr:col>10</xdr:col>
      <xdr:colOff>533400</xdr:colOff>
      <xdr:row>169</xdr:row>
      <xdr:rowOff>66675</xdr:rowOff>
    </xdr:to>
    <xdr:pic>
      <xdr:nvPicPr>
        <xdr:cNvPr id="301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33691" t="8905" r="30988" b="4469"/>
        <a:stretch>
          <a:fillRect/>
        </a:stretch>
      </xdr:blipFill>
      <xdr:spPr bwMode="auto">
        <a:xfrm>
          <a:off x="276225" y="18602325"/>
          <a:ext cx="6353175" cy="8829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172</xdr:row>
      <xdr:rowOff>0</xdr:rowOff>
    </xdr:from>
    <xdr:to>
      <xdr:col>10</xdr:col>
      <xdr:colOff>533400</xdr:colOff>
      <xdr:row>225</xdr:row>
      <xdr:rowOff>0</xdr:rowOff>
    </xdr:to>
    <xdr:pic>
      <xdr:nvPicPr>
        <xdr:cNvPr id="301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4154" t="8905" r="32462" b="7707"/>
        <a:stretch>
          <a:fillRect/>
        </a:stretch>
      </xdr:blipFill>
      <xdr:spPr bwMode="auto">
        <a:xfrm>
          <a:off x="228600" y="27851100"/>
          <a:ext cx="6400800" cy="858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229</xdr:row>
      <xdr:rowOff>95250</xdr:rowOff>
    </xdr:from>
    <xdr:to>
      <xdr:col>10</xdr:col>
      <xdr:colOff>419100</xdr:colOff>
      <xdr:row>251</xdr:row>
      <xdr:rowOff>47625</xdr:rowOff>
    </xdr:to>
    <xdr:pic>
      <xdr:nvPicPr>
        <xdr:cNvPr id="30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0461" t="10526" r="28154" b="48456"/>
        <a:stretch>
          <a:fillRect/>
        </a:stretch>
      </xdr:blipFill>
      <xdr:spPr bwMode="auto">
        <a:xfrm>
          <a:off x="161925" y="37176075"/>
          <a:ext cx="6353175" cy="3514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011.651027546293" createdVersion="1" refreshedVersion="3" recordCount="55" upgradeOnRefresh="1">
  <cacheSource type="worksheet">
    <worksheetSource ref="A6:L61" sheet="Sheet4"/>
  </cacheSource>
  <cacheFields count="12">
    <cacheField name="ลำดับที่_x000a_(1)" numFmtId="0">
      <sharedItems containsMixedTypes="1" containsNumber="1" containsInteger="1" minValue="1" maxValue="46" count="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n v="46"/>
        <s v="47"/>
        <s v="48"/>
        <s v="49"/>
        <s v="50"/>
        <s v="51"/>
        <s v="52"/>
        <s v="53"/>
        <s v="54"/>
        <s v="55"/>
      </sharedItems>
    </cacheField>
    <cacheField name="แผนงาน/ผลผลิต/โครงการ (2)" numFmtId="0">
      <sharedItems/>
    </cacheField>
    <cacheField name="จำนวน" numFmtId="0">
      <sharedItems containsMixedTypes="1" containsNumber="1" containsInteger="1" minValue="1" maxValue="70400"/>
    </cacheField>
    <cacheField name="หน่วยนับ" numFmtId="0">
      <sharedItems/>
    </cacheField>
    <cacheField name="หมู่ที่" numFmtId="0">
      <sharedItems containsBlank="1"/>
    </cacheField>
    <cacheField name="ตำบล" numFmtId="0">
      <sharedItems containsNonDate="0" containsString="0" containsBlank="1"/>
    </cacheField>
    <cacheField name="อำเภอ" numFmtId="0">
      <sharedItems containsNonDate="0" containsString="0" containsBlank="1"/>
    </cacheField>
    <cacheField name="งบประมาณ_x000a_(5)" numFmtId="0">
      <sharedItems containsSemiMixedTypes="0" containsString="0" containsNumber="1" containsInteger="1" minValue="8100" maxValue="5000000"/>
    </cacheField>
    <cacheField name="แหล่งที่มาของงบประมาณ_x000a_(6)" numFmtId="0">
      <sharedItems containsBlank="1"/>
    </cacheField>
    <cacheField name="ระยะเวลาดำเนินการ_x000a_(7)" numFmtId="0">
      <sharedItems/>
    </cacheField>
    <cacheField name="ประเด็นยุทธศาสตร์กระทรวง_x000a_ (8)" numFmtId="0">
      <sharedItems containsSemiMixedTypes="0" containsString="0" containsNumber="1" containsInteger="1" minValue="1" maxValue="4" count="4">
        <n v="4"/>
        <n v="1"/>
        <n v="2"/>
        <n v="3"/>
      </sharedItems>
    </cacheField>
    <cacheField name="ที่มางบ" numFmtId="0">
      <sharedItems count="2">
        <s v="งบกรม"/>
        <s v="งบจว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3292.66289699074" createdVersion="1" refreshedVersion="3" recordCount="80" upgradeOnRefresh="1">
  <cacheSource type="worksheet">
    <worksheetSource ref="A3:C7" sheet="คำนวน ตผจ 02 "/>
  </cacheSource>
  <cacheFields count="6">
    <cacheField name="ที่" numFmtId="0">
      <sharedItems containsMixedTypes="1" containsNumber="1" containsInteger="1" minValue="1" maxValue="41"/>
    </cacheField>
    <cacheField name="โครงการ" numFmtId="0">
      <sharedItems count="79">
        <s v="โครงการอาสาสมัครเกษตร"/>
        <s v="โครงการเสริมสร้างและพัฒนาศักยภาพองค์กรเกษตรกร"/>
        <s v="โครงการส่งเสริมเคหกิจเกษตรเพื่อความมั่นคงด้านอาหารในครัวเรือนและชุมชน"/>
        <s v="โครงการขับเคลื่อนการดำเนินงานส่งเสริมและพัฒนาวิสาหกิจชุมชน"/>
        <s v="โครงการสนับสนุนเกษตรกรชาวสวนยางรายย่อยประกอบอาชีพเสริม"/>
        <s v="โครงการพัฒนาพื้นที่เขื่อนแควน้อย จ.พิษณุโลก"/>
        <s v="โครงการรักษ์น้ำเพื่อพระแม่ของแผ่นดิน"/>
        <s v="โครงการหนึ่งใจ...เกษตรกร"/>
        <s v="โครงการส่งเสริมเศรษฐกิจพอเพียงขยายผลสู่การปฏิบัติ (ปีที่ 1)"/>
        <s v="โครงการเกษตรเพื่ออาหารกลางวัน"/>
        <s v="โครงการคลินิคเกษตรเคลื่อนที่ฯ"/>
        <s v="โครงการสนับสนุนโครงการเกษตรเพื่ออาหารกลางวัน"/>
        <s v="โครงการพัฒนาขีดความสามารถในการแข่งขันสินค้าเกษตรแปรรูป"/>
        <s v="โครงการปรับปรุงข้อมูลทะเบียนเกษตรกร "/>
        <s v="โครงการส่งเสริมและพัฒนาการท่องเที่ยววิถีเกษตร"/>
        <s v="โครงการส่งเสริมการใช้เครื่องจักรกลทดแทนแรงงานเกษตร"/>
        <s v="โครงการพัฒนาคุณภาพสินค้าเกษตรสู่มาตรฐาน"/>
        <s v="โครงการเพิ่มประสิทธิภาพและปรับระบบการผลิตสินค้าเกษตรข้าวโพดเลี้ยงสัตว์"/>
        <s v="โครงการเพิ่มประสิทธิภาพการผลิตมันสำปะหลัง"/>
        <s v="โครงการส่งเสริมการผลิตพืชตระกูลถั่วเพื่อความมั่นคงด้านอาหาร"/>
        <s v="โครงการส่งเสริมการเพิ่มประสิทธิภาพการผลิตปาล์มน้ำมัน "/>
        <s v="โครงการเพิ่มประสิทธิภาพการผลิตอ้อย"/>
        <s v="โครงการเพิ่มประสิทธิภาพการผลิตสับปะรด"/>
        <s v="โครงการเพิ่มประสิทธิภาพการผลิตสินค้า (ไม้ผล)"/>
        <s v="โครงการสร้างมูลค่าเพิ่มสินค้าเกษตร(ข้าว) ในวิสาหกิจชุมชน"/>
        <s v="โครงการตลาดเกษตรกร"/>
        <s v="โครงการระบบส่งเสริมเกษตรแบบแปลงใหญ่"/>
        <s v="โครงการส่งเสริมเกษตรกรรมทางเลือก"/>
        <s v="โครงการศูนย์เรียนรู้การเพิ่มประสิทธิภาพการผลิตสินค้าเกษตร"/>
        <s v="โครงการพัฒนาเกษตรกรปราดเปรื่อง (Smart Farmer)"/>
        <s v="โครงการเกษตรอินทรีย์"/>
        <s v="โครงการส่งเสริมการปลูกข้าวโพดเลี้ยงสัตว์ฤดูแล้งหลังนา ปี 2560/61 "/>
        <s v="โครงการปรับปรุงข้อมูลทะเบียนเกษตรกร (เพิ่มเติมครั้งที่ 1)"/>
        <s v="โครงการระบบส่งเสริมเกษตรแบบแปลงใหญ่ (นาแปลงใหญ่) ปี 2561 "/>
        <s v="โครงการศูนย์เรียนรู้เพิ่มประสิทธิภาพการผลิตสินค้าเกษตร (Field day)"/>
        <s v="โครงการปรับเปลี่ยนการปลูกข้าวไปปลูกพืชที่หลากหลาย ฤดูนาปรัง ปี 2561"/>
        <s v="โครงการระบบส่งเสริมการเกษตรแบบแปลงใหญ่ (แปลงใหญ่) ปี 2561"/>
        <s v="โครงการพัฒนาเกษตรกรปราดเปรื่อง (Smart Farmer ) "/>
        <s v="โครงการส่งเสริมการใช้เครื่องจักรกลการเกษตรทดแทนแรงงานเกษตร"/>
        <s v="โครงการส่งเสริมและพัฒนาการท่องเที่ยววิถีเกษตร (เพิ่มเติม)"/>
        <s v="โครงการประชุมเชื่อมโยงการดำเนินงานของคณะกรรมการเครือข่ายแปลงใหญ่และศูนย์เรียนรู้การเพิ่มประสิทธิภาพการผลิตสินค้าเกษตร (ศ.พ.ก.) ปี 2561"/>
        <s v="โครงการส่งเสริมการปลูกพืชหลากหลายฤดูนาปรัง ปี 2561 "/>
        <s v="โครงการส่งเสริมการปลูกพืชหลากหลายฤดูนาปรัง ปี 2561 ครั้งที่ 2"/>
        <s v="โครงการส่งเสริมเกษตรทฤษฎีใหม่และเกษตรกรรมยั่งยืน ปีงบประมาณ พ.ศ. 2561"/>
        <s v="โครงการสร้างการรับรู้ข้อมูลข่าวสารในงานส่งเสริมการเกษตร ปีงบประมาณ 2561"/>
        <s v="โครงการศูนย์เรียนรู้การเพิ่มประสิทธิภาพการผลิตสินค้าเกษตร กิจกรรมจัดทำแปลงต้นแบบขยายผลการใช้เทคโนโลยีที่เหมาะสมเพื่อลดต้นทุนการผลิต"/>
        <s v="โครงการอาสาสมัครเกษตร ตัวชี้วัดงวดที่ 2"/>
        <s v="โครงการขับเคลื่อนการดำเนินงานส่งเสริมและพัฒนาวิสาหกิจชุมชน ตัวชี้วัดงวดที่ 2"/>
        <s v="โครงการสนับสนุนเกษตรกรชาวสวนยางรายย่อยประกอบอาชีพเสริม ตัวชี้วัดงวดที่ 2"/>
        <s v="โครงการคลินิคเกษตรเคลื่อนที่ฯ ตัวชี้วัดงวดที่ 2"/>
        <s v="โครงการปรับปรุงข้อมูลทะเบียนเกษตรกร ตัวชี้วัดงวดที่ 2"/>
        <s v="โครงการเพิ่มประสิทธิภาพการผลิตมันสำปะหลัง ตัวชี้วัดงวดที่ 2"/>
        <s v="โครงการส่งเสริมการผลิตพืชตระกูลถั่วเพื่อความมั่นคงด้านอาหาร ตัวชี้วัดงวดที่ 2"/>
        <s v="โครงการสร้างมูลค่าเพิ่มสินค้าเกษตร (ข้าว) ในวิสาหกิจชุมชน ตัวชี้วัดงวดที่ 2"/>
        <s v="โครงการส่งเสริมเกษตรกรรมทางเลือก ตัวชี้วัดงวดที่ 2"/>
        <s v=" โครงการศูนย์เรียนรู้การเพิ่มประสิทธิภาพการผลิตสินค้าเกษตร ตัวชี้วัดงวดที่ 2"/>
        <s v=" โครงการพัฒนาเกษตรกรปราดเปรื่อง (Smart Farmer) ตัวชี้วัดงวดที่ 2"/>
        <s v=" โครงการเกษตรอินทรีย์ ตัวชี้วัดงวดที่ 2"/>
        <s v="โครงการพัฒนาขีดความสามารถในการแข่งขันสินค้าเกษตรแปรรูป (เพิ่มเติม)"/>
        <s v="โครงการปรับปรุงข้อมูลทะเบียนเกษตรกร (เพิ่มเติมกิจกรรมติดตามการจัดเก็บและปรับปรุง ทบก.)"/>
        <s v="โครงการส่งเสริมการผลิตพืชตระกูลถั่วเพื่อความมั่นคงด้านอาหาร (เพิ่มเติม)"/>
        <s v="โครงการส่งเสริมการปลูกข้าวโพดเลี้ยงสัตว์ ฤดูแล้งหลังนา ปี 2560/61 ภายใต้มาตรการรักษาเสถียรภาพสินค้าเกษตรและรายได้เกษตรกร : ข้าวโพดเลี้ยงสัตว์หลังนา"/>
        <s v="โครงการสร้างทักษะและส่งเสริมอาชีพด้านการเกษตร"/>
        <s v="โครงการพัฒนาผู้ประกอบการเกษตรรุ่นใหม่ "/>
        <s v="โครงการส่งเสริมเกษตรทฤษฎีใหม่และเกษตรกรรมยั่งยืน ปีงบประมาณ พ.ศ. 2561 (โครงการตามตัวชี้วัด)"/>
        <s v="โครงการส่งเสริมภาพลักษณ์และประชาสัมพันธ์ &quot;50 แหล่งท่องเที่ยวเชิงเกษตรต้องชม&quot;"/>
        <s v="โครงการถ่ายทอดความรู้เพื่อพัฒนาการผลิตมะม่วงคุณภาพให้แก่เกษตรกรผู้ผลิตมะม่วง อำเภอพญาเม็งราย จังหวัดเชียงราย เตรียมความพร้อมเข้าสู่การผลิตในระบบแปลงใหญ่"/>
        <s v="โครงการส่งเสริมเศรษฐกิจพอเพียงขยายผลสู่การปฏิบัติ ปีที่ 1 (เพิ่มเติม)"/>
        <s v="โครงการเขื่อนทดน้ำผาจุก จังหวัดอุตรดิตถ์"/>
        <s v="โครงการเพิ่มศักยภาพศูนย์เรียนรู้การเพิ่มประสิทธิภาพการผลิตสินค้าเกษตร"/>
        <s v="โครงการส่งเสริมระบบการเกษตรแบบแปลงใหญ่ (นาแปลงใหญ่หลักเกณฑ์ใหม่) ปี 2560"/>
        <s v="โครงการ 9101 ตามรอยเท้าพ่อ ภายใต้ร่มพระบารมี เพื่อการฟื้นฟูอาชีพด้านการเกษตรแก่เกษตรกรผู้ประสบอุทกภัย ปี 2560"/>
        <s v="โครงการส่งเสริมและพัฒนาพืชเศรษฐกิจในพื้นที่ที่เหมาะสม (Zoning) จังหวัดพิษณุโลก"/>
        <s v="โครงการศูนย์เรียนรู้การเพิ่มประสิทธิภาพการผลิตสินค้าเกษตรตามแนวเศรษฐกิจพอเพียงจังหวัดพิษณุโลก"/>
        <s v="โครงการพัฒนาศักยภาพและส่งเสริมองค์กรเกษตรกรเพื่อพัฒนาสินค้าและบริการด้านการท่องเที่ยวจังหวัดพิษณุโลกอย่างยั่งยืน"/>
        <s v="โครงการเพิ่มศักยภาพการแปรรูปข้าวและสร้างความเข้มแข็งให้ชาวนาในจังหวัดพิษณุโลก"/>
        <s v="โครงการพัฒนาและส่งเสริมการผลิตพืชเศรษฐกิจที่สำคัญของจังหวัดพิษณุโลก กิจกรรม : ส่งเสริมการผลิตข้าวในรูปแบบแปลงใหญ่จังหวัดพิษณุโลก"/>
        <s v="โครงการเมืองสมุนไพรอินทรีย์ สมุนไพรคุณภาพครบวงจร"/>
        <s v="โครงการพัฒนาระบบการผลิตและการตลาดพืชผักปลอดภัยจากสารพิษ ปี 2561"/>
      </sharedItems>
    </cacheField>
    <cacheField name="งบ" numFmtId="0">
      <sharedItems containsSemiMixedTypes="0" containsString="0" containsNumber="1" containsInteger="1" minValue="1500" maxValue="32041600"/>
    </cacheField>
    <cacheField name="เบิก" numFmtId="0">
      <sharedItems containsSemiMixedTypes="0" containsString="0" containsNumber="1" minValue="0" maxValue="13040760"/>
    </cacheField>
    <cacheField name="ประเด็นยุทธ" numFmtId="0">
      <sharedItems containsSemiMixedTypes="0" containsString="0" containsNumber="1" containsInteger="1" minValue="1" maxValue="4" count="4">
        <n v="1"/>
        <n v="2"/>
        <n v="4"/>
        <n v="3"/>
      </sharedItems>
    </cacheField>
    <cacheField name="แหล่งงบ" numFmtId="0">
      <sharedItems count="3">
        <s v="งบกรม"/>
        <s v="งบกลาง"/>
        <s v="งบจังหวัด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s v="โครงการพัฒนาพื้นที่เขื่อนแควน้อยจังหวัดพิษณุโลก"/>
    <n v="60"/>
    <s v="ราย"/>
    <m/>
    <m/>
    <m/>
    <n v="168000"/>
    <s v="กรมส่งเสริมการเกษตร"/>
    <s v="ธค.59-กย.60"/>
    <x v="0"/>
    <x v="0"/>
  </r>
  <r>
    <x v="1"/>
    <s v="โครงการรักษ์น้ำเพื่อแม่ของแผ่นดิน"/>
    <n v="100"/>
    <s v="ราย"/>
    <m/>
    <m/>
    <m/>
    <n v="82000"/>
    <s v="กรมส่งเสริมการเกษตร"/>
    <s v="ธค.59-กย.60"/>
    <x v="0"/>
    <x v="0"/>
  </r>
  <r>
    <x v="2"/>
    <s v="โครงการคลินิกเกษตรเคลื่อนที่ในพระราชานุ-เคราะห์ฯ"/>
    <n v="600"/>
    <s v="ราย"/>
    <m/>
    <m/>
    <m/>
    <n v="120000"/>
    <s v="กรมส่งเสริมการเกษตร"/>
    <s v="ธค.59-กย.60"/>
    <x v="1"/>
    <x v="0"/>
  </r>
  <r>
    <x v="3"/>
    <s v="โครงการเกษตรเพื่ออาหารกลางวัน"/>
    <n v="4"/>
    <s v="โรงเรียน"/>
    <m/>
    <m/>
    <m/>
    <n v="70000"/>
    <s v="กรมส่งเสริมการเกษตร"/>
    <s v="ธค.59-กย.60"/>
    <x v="1"/>
    <x v="0"/>
  </r>
  <r>
    <x v="4"/>
    <s v="โครงการหนึ่งใจ...เกษตรกร"/>
    <n v="60"/>
    <s v="ราย"/>
    <m/>
    <m/>
    <m/>
    <n v="68000"/>
    <s v="กรมส่งเสริมการเกษตร"/>
    <s v="ธค.59-กย.60"/>
    <x v="1"/>
    <x v="0"/>
  </r>
  <r>
    <x v="5"/>
    <s v="โครงการพัฒนาเกษตรกรเป็น smart farmer"/>
    <n v="90"/>
    <s v="ราย"/>
    <m/>
    <m/>
    <m/>
    <n v="45600"/>
    <s v="กรมส่งเสริมการเกษตร"/>
    <s v="ธค.59-กย.60"/>
    <x v="1"/>
    <x v="0"/>
  </r>
  <r>
    <x v="6"/>
    <s v="โครงการพัฒนาเกษตรกรรุ่นใหม่ให้เป็น smart farmer"/>
    <n v="30"/>
    <s v="ราย"/>
    <m/>
    <m/>
    <m/>
    <n v="36000"/>
    <s v="กรมส่งเสริมการเกษตร"/>
    <s v="ธค.59-กย.60"/>
    <x v="1"/>
    <x v="0"/>
  </r>
  <r>
    <x v="7"/>
    <s v="โครงการอาสาสมัครเกษตรกร"/>
    <n v="263"/>
    <s v="ราย"/>
    <m/>
    <m/>
    <m/>
    <n v="212400"/>
    <s v="กรมส่งเสริมการเกษตร"/>
    <s v="ธค.59-กย.60"/>
    <x v="1"/>
    <x v="0"/>
  </r>
  <r>
    <x v="8"/>
    <s v="โครงการขับเคลื่อนการทำงานส่งเสริมการเกษตรในพื้นที่"/>
    <n v="9"/>
    <s v="อำเภอ"/>
    <m/>
    <m/>
    <m/>
    <n v="39600"/>
    <s v="กรมส่งเสริมการเกษตร"/>
    <s v="ธค.59-กย.60"/>
    <x v="2"/>
    <x v="0"/>
  </r>
  <r>
    <x v="9"/>
    <s v="โครงการเสริมสร้างและพัฒนาศักยภาพองค์กรเกษตรกร"/>
    <n v="185"/>
    <s v="ราย"/>
    <m/>
    <m/>
    <m/>
    <n v="119000"/>
    <s v="กรมส่งเสริมการเกษตร"/>
    <s v="ธค.59-กย.60"/>
    <x v="1"/>
    <x v="0"/>
  </r>
  <r>
    <x v="10"/>
    <s v="โครงการส่งเสริมเคหกิจเกษตรเพื่อความมั่นคงด้านอาหารในครัวเรือนและชุมชน"/>
    <n v="30"/>
    <s v="ราย"/>
    <m/>
    <m/>
    <m/>
    <n v="42000"/>
    <s v="กรมส่งเสริมการเกษตร"/>
    <s v="ธค.59-กย.60"/>
    <x v="1"/>
    <x v="0"/>
  </r>
  <r>
    <x v="11"/>
    <s v="โครงการขับเคลื่อนการดำเนินงานส่งเสริมและพัฒนาวิสาหกิจชุมชน"/>
    <n v="180"/>
    <s v="ราย"/>
    <m/>
    <m/>
    <m/>
    <n v="63850"/>
    <s v="กรมส่งเสริมการเกษตร"/>
    <s v="ธค.59-กย.60"/>
    <x v="1"/>
    <x v="0"/>
  </r>
  <r>
    <x v="12"/>
    <s v="โครงการสนับสนุนเกษตรกรชาวสวนยางรายย่อยประกอบอาชีพเสริม"/>
    <n v="40"/>
    <s v="ราย"/>
    <m/>
    <m/>
    <m/>
    <n v="16000"/>
    <s v="กรมส่งเสริมการเกษตร"/>
    <s v="ธค.59-กย.60"/>
    <x v="2"/>
    <x v="0"/>
  </r>
  <r>
    <x v="13"/>
    <s v="โครงการตลาดเกษตรกร"/>
    <n v="15"/>
    <s v="ราย"/>
    <m/>
    <m/>
    <m/>
    <n v="124000"/>
    <s v="กรมส่งเสริมการเกษตร"/>
    <s v="ธค.59-กย.60"/>
    <x v="2"/>
    <x v="0"/>
  </r>
  <r>
    <x v="14"/>
    <s v="โครงการบริหารจัดการเขตเศรษฐกิจสำหรับสินค้าเกษตรที่สำคัญ"/>
    <n v="9"/>
    <s v="อำเภอ"/>
    <m/>
    <m/>
    <m/>
    <n v="45000"/>
    <s v="กรมส่งเสริมการเกษตร"/>
    <s v="ธค.59-กย.60"/>
    <x v="2"/>
    <x v="0"/>
  </r>
  <r>
    <x v="15"/>
    <s v="โครงการระบบส่งเสริมเกษตรแบบแปลงใหญ่"/>
    <n v="871"/>
    <s v="ราย"/>
    <m/>
    <m/>
    <m/>
    <n v="1243120"/>
    <s v="กรมส่งเสริมการเกษตร"/>
    <s v="ธค.59-กย.60"/>
    <x v="2"/>
    <x v="0"/>
  </r>
  <r>
    <x v="16"/>
    <s v="โครงการเกษตรอินทรีย์"/>
    <n v="30"/>
    <s v="ราย"/>
    <m/>
    <m/>
    <m/>
    <n v="266000"/>
    <s v="กรมส่งเสริมการเกษตร"/>
    <s v="ธค.59-กย.60"/>
    <x v="2"/>
    <x v="0"/>
  </r>
  <r>
    <x v="17"/>
    <s v="โครงการศูนย์เรียนรู้การเพิ่มประสิทธิภาพการผลิตสินค้าเกษตร"/>
    <n v="9"/>
    <s v="ศูนย์"/>
    <m/>
    <m/>
    <m/>
    <n v="1216800"/>
    <s v="กรมส่งเสริมการเกษตร"/>
    <s v="ธค.59-กย.60"/>
    <x v="2"/>
    <x v="0"/>
  </r>
  <r>
    <x v="18"/>
    <s v="โครงการส่งเสริมเกษตรทฤษฎีใหม่และเกษตรกรรมยั่งยืน"/>
    <n v="90"/>
    <s v="ราย"/>
    <m/>
    <m/>
    <m/>
    <n v="245000"/>
    <s v="กรมส่งเสริมการเกษตร"/>
    <s v="ธค.59-กย.60"/>
    <x v="1"/>
    <x v="0"/>
  </r>
  <r>
    <x v="19"/>
    <s v="โครงการส่งเสริมและพัฒนาการผลิตพันธุ์พืชชุมชนตามมาตรฐาน"/>
    <n v="380"/>
    <s v="ราย"/>
    <m/>
    <m/>
    <m/>
    <n v="518600"/>
    <s v="กรมส่งเสริมการเกษตร"/>
    <s v="ธค.59-กย.60"/>
    <x v="2"/>
    <x v="0"/>
  </r>
  <r>
    <x v="20"/>
    <s v="โครงการพัฒนาสินค้าเกษตรตามระบบคุณภาพและมาตรฐาน GAP"/>
    <n v="560"/>
    <s v="ราย"/>
    <m/>
    <m/>
    <m/>
    <n v="630000"/>
    <s v="กรมส่งเสริมการเกษตร"/>
    <s v="ธค.59-กย.60"/>
    <x v="2"/>
    <x v="0"/>
  </r>
  <r>
    <x v="21"/>
    <s v="โครงการปรับปรุงทะเบียนเกษตรกร"/>
    <n v="17600"/>
    <s v="ครัวเรือน"/>
    <m/>
    <m/>
    <m/>
    <n v="158000"/>
    <s v="กรมส่งเสริมการเกษตร"/>
    <s v="ธค.59-กย.60"/>
    <x v="3"/>
    <x v="0"/>
  </r>
  <r>
    <x v="22"/>
    <s v="โครงการส่งเสริมและพัฒนาวิสาหกิจชุมชน"/>
    <n v="20"/>
    <s v="ราย"/>
    <m/>
    <m/>
    <m/>
    <n v="126000"/>
    <s v="กรมส่งเสริมการเกษตร"/>
    <s v="ธค.59-กย.60"/>
    <x v="1"/>
    <x v="0"/>
  </r>
  <r>
    <x v="23"/>
    <s v="โครงการระบบส่งเสริมการเกษตรแบบแปลงใหญ่ (นาแปลงใหญ่) ปี 2560 "/>
    <n v="200"/>
    <s v="ราย"/>
    <m/>
    <m/>
    <m/>
    <n v="234500"/>
    <s v="กรมส่งเสริมการเกษตร"/>
    <s v="ธค.59-กย.60"/>
    <x v="2"/>
    <x v="0"/>
  </r>
  <r>
    <x v="24"/>
    <s v="โครงการธนาคารเมล็ดพันธุ์ข้าว ปี 2560"/>
    <n v="1"/>
    <s v="แห่ง"/>
    <m/>
    <m/>
    <m/>
    <n v="10000"/>
    <s v="กรมส่งเสริมการเกษตร"/>
    <s v="ธค.59-กย.60"/>
    <x v="2"/>
    <x v="0"/>
  </r>
  <r>
    <x v="25"/>
    <s v="โครงการปรับเปลี่ยนการปลูกข้าวไปปลูกพืชที่หลากหลาย ฤดูนาปรัง ปี 2560"/>
    <n v="7221"/>
    <s v="ราย"/>
    <m/>
    <m/>
    <m/>
    <n v="1864000"/>
    <s v="กรมส่งเสริมการเกษตร"/>
    <s v="ธค.59-กย.60"/>
    <x v="2"/>
    <x v="0"/>
  </r>
  <r>
    <x v="26"/>
    <s v="โครงการปรับเปลี่ยนการปลูกข้าวไปปลูกพืชที่หลากหลาย ฤดูนาปรัง ปี 2560"/>
    <n v="7238"/>
    <s v="ราย"/>
    <m/>
    <m/>
    <m/>
    <n v="723800"/>
    <s v="กรมส่งเสริมการเกษตร"/>
    <s v="ธค.59-กย.60"/>
    <x v="2"/>
    <x v="0"/>
  </r>
  <r>
    <x v="27"/>
    <s v="โครงการศูนย์เรียนรู้การเพิ่มประสิทธิภาพการผลิตสินค้าเกษตร"/>
    <n v="27"/>
    <s v="จุด"/>
    <m/>
    <m/>
    <m/>
    <n v="8100"/>
    <s v="กรมส่งเสริมการเกษตร"/>
    <s v="ธค.59-กย.60"/>
    <x v="2"/>
    <x v="0"/>
  </r>
  <r>
    <x v="28"/>
    <s v="โครงการเกษตรทฤษฎีใหม่"/>
    <n v="345"/>
    <s v="ราย"/>
    <m/>
    <m/>
    <m/>
    <n v="51750"/>
    <s v="กรมส่งเสริมการเกษตร"/>
    <s v="ธค.59-กย.60"/>
    <x v="1"/>
    <x v="0"/>
  </r>
  <r>
    <x v="29"/>
    <s v="โครงการจัดงานวันสาธิตและถ่ายทอดความรู้การส่งเสริมการผลิตข้าวโพดเลี้ยงสัตว์ (ทดแทนการปลูกข้าว รอบ 2 ปี 2559/60"/>
    <n v="300"/>
    <s v="ราย"/>
    <m/>
    <m/>
    <m/>
    <n v="50000"/>
    <s v="กรมส่งเสริมการเกษตร"/>
    <s v="ธค.59-กย.60"/>
    <x v="2"/>
    <x v="0"/>
  </r>
  <r>
    <x v="30"/>
    <s v="โครงการระบบส่งเสริมการเกษตรแบบแปลงใหญ่   (นาแปลงใหญ่) ปี 2560 "/>
    <n v="120"/>
    <s v="ราย"/>
    <m/>
    <m/>
    <m/>
    <n v="133000"/>
    <s v="กรมส่งเสริมการเกษตร"/>
    <s v="กพ.-กย.60"/>
    <x v="2"/>
    <x v="0"/>
  </r>
  <r>
    <x v="31"/>
    <s v="โครงการส่งเสริมและพัฒนาการผลิตพันธุ์พืชชุมชนตามมาตรฐาน"/>
    <n v="19"/>
    <s v="ศูนย์"/>
    <m/>
    <m/>
    <m/>
    <n v="670200"/>
    <s v="กรมส่งเสริมการเกษตร"/>
    <s v="กพ.-กย.60"/>
    <x v="2"/>
    <x v="0"/>
  </r>
  <r>
    <x v="32"/>
    <s v="โครงการส่งเสริมและพัฒนาวิสาหกิจชุมชน"/>
    <n v="1"/>
    <s v="แหล่ง"/>
    <m/>
    <m/>
    <m/>
    <n v="82000"/>
    <s v="กรมส่งเสริมการเกษตร"/>
    <s v="กพ.-กย.60"/>
    <x v="1"/>
    <x v="0"/>
  </r>
  <r>
    <x v="33"/>
    <s v="โครงการส่งเสริมและพัฒนาวิสาหกิจชุมชน"/>
    <n v="1"/>
    <s v="จังหวัด"/>
    <m/>
    <m/>
    <m/>
    <n v="12000"/>
    <s v="กรมส่งเสริมการเกษตร"/>
    <s v="กพ.-กย.60"/>
    <x v="1"/>
    <x v="0"/>
  </r>
  <r>
    <x v="34"/>
    <s v="โครงการส่งเสริมการใช้เครื่องจักรกลการเกษตรทดแทนแรงงานเกษตร"/>
    <n v="12"/>
    <s v="แปลง"/>
    <m/>
    <m/>
    <m/>
    <n v="14400"/>
    <s v="กรมส่งเสริมการเกษตร"/>
    <s v="กพ.-กย.60"/>
    <x v="2"/>
    <x v="0"/>
  </r>
  <r>
    <x v="35"/>
    <s v="โครงการเขื่อนทดน้ำผาจุก จังหวัดอุตรดิตถ์"/>
    <n v="50"/>
    <s v="ราย"/>
    <m/>
    <m/>
    <m/>
    <n v="126000"/>
    <s v="กรมส่งเสริมการเกษตร"/>
    <s v="กพ.-กย.60"/>
    <x v="0"/>
    <x v="0"/>
  </r>
  <r>
    <x v="36"/>
    <s v="โครงการระบบส่งเสริมการเกษตรแบบแปลงใหญ่"/>
    <n v="2"/>
    <s v="ครั้ง"/>
    <m/>
    <m/>
    <m/>
    <n v="11200"/>
    <s v="กรมส่งเสริมการเกษตร"/>
    <s v="กพ.-กย.60"/>
    <x v="2"/>
    <x v="0"/>
  </r>
  <r>
    <x v="37"/>
    <s v="โครงการส่งเสริมการผลิตข้าวโพดเลี้ยงสัตว์"/>
    <n v="2848"/>
    <s v="ราย"/>
    <m/>
    <m/>
    <m/>
    <n v="358220"/>
    <s v="กรมส่งเสริมการเกษตร"/>
    <s v="กพ.-กย.60"/>
    <x v="2"/>
    <x v="0"/>
  </r>
  <r>
    <x v="38"/>
    <s v="โครงการเพิ่มประสิทธิภาพประชาสัมพันธ์และผลิตสื่อในระดับจังหวัด"/>
    <n v="2"/>
    <s v="ครั้ง"/>
    <m/>
    <m/>
    <m/>
    <n v="20000"/>
    <s v="กรมส่งเสริมการเกษตร"/>
    <s v="กพ.-กย.60"/>
    <x v="2"/>
    <x v="0"/>
  </r>
  <r>
    <x v="39"/>
    <s v="โครงการส่งเสริมและพัฒนาการผลิตพันธุ์พืชชุมชนตามมาตรฐาน"/>
    <n v="19"/>
    <s v="ศูนย์"/>
    <m/>
    <m/>
    <m/>
    <n v="286500"/>
    <s v="กรมส่งเสริมการเกษตร"/>
    <s v="กพ.-กย.60"/>
    <x v="2"/>
    <x v="0"/>
  </r>
  <r>
    <x v="40"/>
    <s v="โครงการเสริมสร้างความเข้มแข็งศูนย์ข้าวชุมชนและเครือข่าย "/>
    <s v="3"/>
    <s v="ศูนย์"/>
    <m/>
    <m/>
    <m/>
    <n v="54500"/>
    <s v="กรมส่งเสริมการเกษตร"/>
    <s v="กพ.-กย.60"/>
    <x v="2"/>
    <x v="0"/>
  </r>
  <r>
    <x v="41"/>
    <s v="โครงการยกระดับอาสาสมัครเกษตรหมู่บ้าน (อกม.) ขยายผลสู่การพัฒนาเกษตรหมู่บ้านเป็น Smart Farmer ในเครือข่ายอาสาสมัครเกษตรหมู่บ้าน (อกม.)"/>
    <n v="45"/>
    <s v="ราย"/>
    <m/>
    <m/>
    <m/>
    <n v="9000"/>
    <s v="กรมส่งเสริมการเกษตร"/>
    <s v="เมย.60"/>
    <x v="1"/>
    <x v="0"/>
  </r>
  <r>
    <x v="42"/>
    <s v="ปรับปรุงข้อมูลทะเบียนเกษตรกร (งวดที่ 2)"/>
    <n v="70400"/>
    <s v="ครัว เรือน"/>
    <m/>
    <m/>
    <m/>
    <n v="586000"/>
    <s v="กรมส่งเสริมการเกษตร"/>
    <s v="เมย.-กย.60"/>
    <x v="3"/>
    <x v="0"/>
  </r>
  <r>
    <x v="43"/>
    <s v="ส่งเสริมและพัฒนาการผลิตพันธุ์พืชชุมชนตามมาตรฐาน (เพิ่มเติม)"/>
    <n v="19"/>
    <s v="ศูนย์"/>
    <m/>
    <m/>
    <m/>
    <n v="47500"/>
    <s v="กรมส่งเสริมการเกษตร"/>
    <s v="เมย.-กย.60"/>
    <x v="2"/>
    <x v="0"/>
  </r>
  <r>
    <x v="44"/>
    <s v="โครงการระบบส่งเสริมการเกษตรแบบแปลงใหญ่ (นาแปลงใหญ่) ปี 2560 (เพิ่มเติม)"/>
    <n v="450"/>
    <s v="ราย"/>
    <m/>
    <m/>
    <m/>
    <n v="157500"/>
    <s v="กรมส่งเสริมการเกษตร"/>
    <s v="เมย.-กย.60"/>
    <x v="2"/>
    <x v="0"/>
  </r>
  <r>
    <x v="45"/>
    <s v="โครงการ ๙๑๐๑ ตามรอยเท้าพ่อ ภายใต้ร่มพระบารมี เพื่อการพัฒนาการเกษตรอย่างยั่งยืน"/>
    <n v="9"/>
    <s v="อำเภอ"/>
    <m/>
    <m/>
    <m/>
    <n v="180000"/>
    <s v="กรมส่งเสริมการเกษตร"/>
    <s v="สค.-กย.60"/>
    <x v="1"/>
    <x v="0"/>
  </r>
  <r>
    <x v="46"/>
    <s v="โครงการศูนย์เรียนรู้การเพิ่มประสิทธิภาพการผลิตสินค้าเกษตร"/>
    <n v="9"/>
    <s v="ศูนย์"/>
    <m/>
    <m/>
    <m/>
    <n v="16200"/>
    <s v="กรมส่งเสริมการเกษตร"/>
    <s v="สค.-กย.60"/>
    <x v="2"/>
    <x v="0"/>
  </r>
  <r>
    <x v="47"/>
    <s v="โครงการระบบส่งเสริมการเกษตรแบบแปลงใหญ่ (นาแปลงใหญ่หลักเกณฑ์ใหม่) ปี 2560 "/>
    <n v="650"/>
    <s v="ราย"/>
    <m/>
    <m/>
    <m/>
    <n v="130000"/>
    <s v="กรมส่งเสริมการเกษตร"/>
    <s v="สค.-กย.60"/>
    <x v="2"/>
    <x v="0"/>
  </r>
  <r>
    <x v="48"/>
    <s v="โครงการ ๙๑๐๑ ตามรอยเท้าพ่อ ภายใต้ร่มพระบารมี เพื่อการพัฒนาการเกษตรอย่างยั่งยืน"/>
    <n v="116"/>
    <s v="ชุมชน"/>
    <m/>
    <m/>
    <m/>
    <n v="1220800"/>
    <s v="กรมส่งเสริมการเกษตร"/>
    <s v="สค.-กย.60"/>
    <x v="1"/>
    <x v="0"/>
  </r>
  <r>
    <x v="49"/>
    <s v="โครงการส่งเสริมระบบการเกษตรแบบแปลงใหญ่ (นาแปลงใหญ่หลักเกณฑ์ใหม่) ปี 2560 "/>
    <s v="13/ 580"/>
    <s v="แปลง/ราย"/>
    <m/>
    <m/>
    <m/>
    <n v="58000"/>
    <s v="กรมส่งเสริมการเกษตร"/>
    <s v="สค.-กย.60"/>
    <x v="2"/>
    <x v="0"/>
  </r>
  <r>
    <x v="50"/>
    <s v="โครงการสร้างการรับรู้ข้อมูลข่าวสารโครงการตามนโยบายของกระทรวงเกษตรและสหกรณ์ปีงบประมาณ 2560 "/>
    <n v="250"/>
    <s v="ราย"/>
    <m/>
    <m/>
    <m/>
    <n v="280000"/>
    <m/>
    <s v="กย.60"/>
    <x v="2"/>
    <x v="0"/>
  </r>
  <r>
    <x v="51"/>
    <s v="โครงการพัฒนาประสิทธิภาพการผลิตสินค้าเกษตรภายใต้โครงการอันเนื่องมาจากพระราชดำริจังหวัดพิษณุโลก"/>
    <n v="60"/>
    <s v="ราย"/>
    <m/>
    <m/>
    <m/>
    <n v="150000"/>
    <s v="งบพัฒนาจังหวัด"/>
    <s v="ธค.-กย.59"/>
    <x v="1"/>
    <x v="1"/>
  </r>
  <r>
    <x v="52"/>
    <s v="โครงการส่งเสริมการผลิตพืชผักปลอดภัยจากสารพิษ"/>
    <n v="300"/>
    <s v="ราย"/>
    <s v="ทุกอำเภอ"/>
    <m/>
    <m/>
    <n v="5000000"/>
    <s v="งบพัฒนาจังหวัด"/>
    <s v="ธค.-กย.59"/>
    <x v="2"/>
    <x v="1"/>
  </r>
  <r>
    <x v="53"/>
    <s v="โครงการเชื่อมโยงเส้นทางท่องเที่ยวเชิงเกษตรโดยชุมชนจังหวัดพิษณุโลก"/>
    <n v="10"/>
    <s v="กลุ่ม"/>
    <s v="ทุกอำเภอ"/>
    <m/>
    <m/>
    <n v="2300000"/>
    <s v="งบพัฒนาจังหวัด"/>
    <s v="ธค.-กย.59"/>
    <x v="2"/>
    <x v="1"/>
  </r>
  <r>
    <x v="54"/>
    <s v="โครงการส่งเสริมและพัฒนาคุณภาพไม้ผลและพืชเมืองหนาว กลุ่มจังหวัดภาคเหนือตอนล่าง 1 "/>
    <n v="210"/>
    <s v="ราย"/>
    <s v="ทุกอำเภอ"/>
    <m/>
    <m/>
    <n v="4385500"/>
    <s v="งบกลุ่มจังหวัด"/>
    <s v="ธค.-กย.59"/>
    <x v="2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">
  <r>
    <n v="1"/>
    <x v="0"/>
    <n v="57000"/>
    <n v="55600"/>
    <x v="0"/>
    <x v="0"/>
  </r>
  <r>
    <n v="2"/>
    <x v="1"/>
    <n v="125400"/>
    <n v="120020"/>
    <x v="0"/>
    <x v="0"/>
  </r>
  <r>
    <n v="3"/>
    <x v="2"/>
    <n v="42000"/>
    <n v="42000"/>
    <x v="0"/>
    <x v="0"/>
  </r>
  <r>
    <n v="4"/>
    <x v="3"/>
    <n v="173150"/>
    <n v="167950"/>
    <x v="0"/>
    <x v="0"/>
  </r>
  <r>
    <n v="5"/>
    <x v="4"/>
    <n v="17000"/>
    <n v="17000"/>
    <x v="1"/>
    <x v="0"/>
  </r>
  <r>
    <n v="6"/>
    <x v="5"/>
    <n v="149000"/>
    <n v="146937"/>
    <x v="2"/>
    <x v="0"/>
  </r>
  <r>
    <n v="7"/>
    <x v="6"/>
    <n v="55500"/>
    <n v="55500"/>
    <x v="2"/>
    <x v="0"/>
  </r>
  <r>
    <n v="8"/>
    <x v="7"/>
    <n v="68000"/>
    <n v="65000"/>
    <x v="0"/>
    <x v="0"/>
  </r>
  <r>
    <n v="9"/>
    <x v="8"/>
    <n v="3000"/>
    <n v="3000"/>
    <x v="0"/>
    <x v="0"/>
  </r>
  <r>
    <n v="10"/>
    <x v="9"/>
    <n v="30000"/>
    <n v="30000"/>
    <x v="0"/>
    <x v="0"/>
  </r>
  <r>
    <n v="11"/>
    <x v="10"/>
    <n v="60000"/>
    <n v="53856"/>
    <x v="0"/>
    <x v="0"/>
  </r>
  <r>
    <n v="12"/>
    <x v="11"/>
    <n v="66000"/>
    <n v="65680"/>
    <x v="0"/>
    <x v="0"/>
  </r>
  <r>
    <n v="13"/>
    <x v="12"/>
    <n v="17600"/>
    <n v="17600"/>
    <x v="1"/>
    <x v="0"/>
  </r>
  <r>
    <n v="14"/>
    <x v="13"/>
    <n v="312950"/>
    <n v="222950"/>
    <x v="3"/>
    <x v="0"/>
  </r>
  <r>
    <n v="15"/>
    <x v="14"/>
    <n v="14000"/>
    <n v="14000"/>
    <x v="1"/>
    <x v="0"/>
  </r>
  <r>
    <n v="16"/>
    <x v="15"/>
    <n v="40950"/>
    <n v="40550"/>
    <x v="1"/>
    <x v="0"/>
  </r>
  <r>
    <n v="17"/>
    <x v="16"/>
    <n v="139000"/>
    <n v="139000"/>
    <x v="1"/>
    <x v="0"/>
  </r>
  <r>
    <n v="18"/>
    <x v="17"/>
    <n v="300000"/>
    <n v="295940"/>
    <x v="1"/>
    <x v="0"/>
  </r>
  <r>
    <n v="19"/>
    <x v="18"/>
    <n v="82500"/>
    <n v="82500"/>
    <x v="1"/>
    <x v="0"/>
  </r>
  <r>
    <n v="20"/>
    <x v="19"/>
    <n v="942700"/>
    <n v="602480"/>
    <x v="1"/>
    <x v="0"/>
  </r>
  <r>
    <n v="21"/>
    <x v="20"/>
    <n v="16000"/>
    <n v="14000"/>
    <x v="1"/>
    <x v="0"/>
  </r>
  <r>
    <n v="22"/>
    <x v="21"/>
    <n v="40000"/>
    <n v="40000"/>
    <x v="1"/>
    <x v="0"/>
  </r>
  <r>
    <n v="23"/>
    <x v="22"/>
    <n v="42000"/>
    <n v="41280"/>
    <x v="1"/>
    <x v="0"/>
  </r>
  <r>
    <n v="24"/>
    <x v="23"/>
    <n v="156000"/>
    <n v="146868"/>
    <x v="1"/>
    <x v="0"/>
  </r>
  <r>
    <n v="25"/>
    <x v="24"/>
    <n v="227000"/>
    <n v="216320"/>
    <x v="1"/>
    <x v="0"/>
  </r>
  <r>
    <n v="26"/>
    <x v="25"/>
    <n v="152840"/>
    <n v="152840"/>
    <x v="1"/>
    <x v="0"/>
  </r>
  <r>
    <s v="27"/>
    <x v="26"/>
    <n v="4312000"/>
    <n v="4133137.32"/>
    <x v="1"/>
    <x v="0"/>
  </r>
  <r>
    <s v="28"/>
    <x v="27"/>
    <n v="9400"/>
    <n v="9400"/>
    <x v="0"/>
    <x v="0"/>
  </r>
  <r>
    <s v="29"/>
    <x v="28"/>
    <n v="599810"/>
    <n v="558172"/>
    <x v="1"/>
    <x v="0"/>
  </r>
  <r>
    <s v="30"/>
    <x v="29"/>
    <n v="244000"/>
    <n v="226098"/>
    <x v="0"/>
    <x v="0"/>
  </r>
  <r>
    <s v="31"/>
    <x v="30"/>
    <n v="48000"/>
    <n v="48000"/>
    <x v="1"/>
    <x v="0"/>
  </r>
  <r>
    <s v="32"/>
    <x v="31"/>
    <n v="353300"/>
    <n v="353300"/>
    <x v="1"/>
    <x v="0"/>
  </r>
  <r>
    <s v="33"/>
    <x v="32"/>
    <n v="45000"/>
    <n v="45000"/>
    <x v="3"/>
    <x v="0"/>
  </r>
  <r>
    <s v="34"/>
    <x v="28"/>
    <n v="7200"/>
    <n v="7200"/>
    <x v="1"/>
    <x v="0"/>
  </r>
  <r>
    <s v="35"/>
    <x v="33"/>
    <n v="793850"/>
    <n v="610557"/>
    <x v="1"/>
    <x v="0"/>
  </r>
  <r>
    <s v="36"/>
    <x v="34"/>
    <n v="40000"/>
    <n v="40000"/>
    <x v="1"/>
    <x v="0"/>
  </r>
  <r>
    <s v="37"/>
    <x v="35"/>
    <n v="220000"/>
    <n v="220000"/>
    <x v="1"/>
    <x v="0"/>
  </r>
  <r>
    <s v="38"/>
    <x v="36"/>
    <n v="277200"/>
    <n v="277200"/>
    <x v="1"/>
    <x v="0"/>
  </r>
  <r>
    <s v="39"/>
    <x v="37"/>
    <n v="24000"/>
    <n v="23420"/>
    <x v="0"/>
    <x v="0"/>
  </r>
  <r>
    <s v="40"/>
    <x v="38"/>
    <n v="6800"/>
    <n v="4800"/>
    <x v="1"/>
    <x v="0"/>
  </r>
  <r>
    <n v="41"/>
    <x v="39"/>
    <n v="50000"/>
    <n v="50000"/>
    <x v="1"/>
    <x v="0"/>
  </r>
  <r>
    <s v="42"/>
    <x v="40"/>
    <n v="85200"/>
    <n v="41400"/>
    <x v="1"/>
    <x v="0"/>
  </r>
  <r>
    <s v="43"/>
    <x v="41"/>
    <n v="200000"/>
    <n v="130010"/>
    <x v="1"/>
    <x v="0"/>
  </r>
  <r>
    <s v="44"/>
    <x v="42"/>
    <n v="20000"/>
    <n v="0"/>
    <x v="1"/>
    <x v="0"/>
  </r>
  <r>
    <s v="45"/>
    <x v="43"/>
    <n v="262700"/>
    <n v="172600"/>
    <x v="0"/>
    <x v="0"/>
  </r>
  <r>
    <s v="46"/>
    <x v="44"/>
    <n v="20000"/>
    <n v="20000"/>
    <x v="3"/>
    <x v="0"/>
  </r>
  <r>
    <s v="47"/>
    <x v="45"/>
    <n v="20000"/>
    <n v="13100"/>
    <x v="1"/>
    <x v="0"/>
  </r>
  <r>
    <s v="48"/>
    <x v="46"/>
    <n v="42600"/>
    <n v="13950"/>
    <x v="0"/>
    <x v="0"/>
  </r>
  <r>
    <s v="49"/>
    <x v="47"/>
    <n v="48650"/>
    <n v="20450"/>
    <x v="0"/>
    <x v="0"/>
  </r>
  <r>
    <s v="50"/>
    <x v="48"/>
    <n v="6000"/>
    <n v="0"/>
    <x v="1"/>
    <x v="0"/>
  </r>
  <r>
    <s v="51"/>
    <x v="49"/>
    <n v="60000"/>
    <n v="30000"/>
    <x v="0"/>
    <x v="0"/>
  </r>
  <r>
    <s v="52"/>
    <x v="50"/>
    <n v="60000"/>
    <n v="4136"/>
    <x v="3"/>
    <x v="0"/>
  </r>
  <r>
    <s v="53"/>
    <x v="51"/>
    <n v="58500"/>
    <n v="15000"/>
    <x v="1"/>
    <x v="0"/>
  </r>
  <r>
    <s v="54"/>
    <x v="52"/>
    <n v="133000"/>
    <n v="12000"/>
    <x v="1"/>
    <x v="0"/>
  </r>
  <r>
    <s v="55"/>
    <x v="53"/>
    <n v="16000"/>
    <n v="12000"/>
    <x v="1"/>
    <x v="0"/>
  </r>
  <r>
    <s v="56"/>
    <x v="54"/>
    <n v="1500"/>
    <n v="0"/>
    <x v="0"/>
    <x v="0"/>
  </r>
  <r>
    <s v="57"/>
    <x v="55"/>
    <n v="243100"/>
    <n v="182400"/>
    <x v="1"/>
    <x v="0"/>
  </r>
  <r>
    <s v="58"/>
    <x v="56"/>
    <n v="14000"/>
    <n v="12250"/>
    <x v="0"/>
    <x v="0"/>
  </r>
  <r>
    <s v="59"/>
    <x v="57"/>
    <n v="12000"/>
    <n v="3000"/>
    <x v="1"/>
    <x v="0"/>
  </r>
  <r>
    <s v="60"/>
    <x v="58"/>
    <n v="90000"/>
    <n v="45000"/>
    <x v="1"/>
    <x v="0"/>
  </r>
  <r>
    <s v="61"/>
    <x v="59"/>
    <n v="168000"/>
    <n v="4556"/>
    <x v="3"/>
    <x v="0"/>
  </r>
  <r>
    <s v="62"/>
    <x v="60"/>
    <n v="31000"/>
    <n v="0"/>
    <x v="1"/>
    <x v="0"/>
  </r>
  <r>
    <s v="63"/>
    <x v="61"/>
    <n v="592000"/>
    <n v="53528"/>
    <x v="1"/>
    <x v="0"/>
  </r>
  <r>
    <s v="64"/>
    <x v="62"/>
    <n v="32041600"/>
    <n v="13040760"/>
    <x v="0"/>
    <x v="0"/>
  </r>
  <r>
    <s v="65"/>
    <x v="63"/>
    <n v="270000"/>
    <n v="0"/>
    <x v="0"/>
    <x v="0"/>
  </r>
  <r>
    <s v="66"/>
    <x v="64"/>
    <n v="94395"/>
    <n v="0"/>
    <x v="0"/>
    <x v="0"/>
  </r>
  <r>
    <s v="67"/>
    <x v="65"/>
    <n v="30000"/>
    <n v="0"/>
    <x v="1"/>
    <x v="0"/>
  </r>
  <r>
    <s v="68"/>
    <x v="66"/>
    <n v="51340"/>
    <n v="0"/>
    <x v="3"/>
    <x v="0"/>
  </r>
  <r>
    <s v="69"/>
    <x v="67"/>
    <n v="15000"/>
    <n v="0"/>
    <x v="0"/>
    <x v="0"/>
  </r>
  <r>
    <s v="70"/>
    <x v="68"/>
    <n v="115000"/>
    <n v="0"/>
    <x v="2"/>
    <x v="0"/>
  </r>
  <r>
    <s v="71"/>
    <x v="69"/>
    <n v="1048700"/>
    <n v="1048700"/>
    <x v="1"/>
    <x v="1"/>
  </r>
  <r>
    <s v="72"/>
    <x v="70"/>
    <n v="310050"/>
    <n v="310050"/>
    <x v="1"/>
    <x v="1"/>
  </r>
  <r>
    <s v="73"/>
    <x v="71"/>
    <n v="451450"/>
    <n v="451450"/>
    <x v="0"/>
    <x v="1"/>
  </r>
  <r>
    <s v="74"/>
    <x v="72"/>
    <n v="7300000"/>
    <n v="2231772"/>
    <x v="1"/>
    <x v="2"/>
  </r>
  <r>
    <s v="75"/>
    <x v="73"/>
    <n v="3500000"/>
    <n v="769000"/>
    <x v="1"/>
    <x v="2"/>
  </r>
  <r>
    <s v="76"/>
    <x v="74"/>
    <n v="5000000"/>
    <n v="1675950.09"/>
    <x v="1"/>
    <x v="2"/>
  </r>
  <r>
    <s v="77"/>
    <x v="75"/>
    <n v="5000000"/>
    <n v="734433.33"/>
    <x v="1"/>
    <x v="2"/>
  </r>
  <r>
    <s v="78"/>
    <x v="76"/>
    <n v="400000"/>
    <n v="358388"/>
    <x v="1"/>
    <x v="2"/>
  </r>
  <r>
    <s v="79"/>
    <x v="77"/>
    <n v="300000"/>
    <n v="127000"/>
    <x v="1"/>
    <x v="2"/>
  </r>
  <r>
    <s v="80"/>
    <x v="78"/>
    <n v="5000000"/>
    <n v="396358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ข้อมูล" updatedVersion="3" showMemberPropertyTips="0" useAutoFormatting="1" itemPrintTitles="1" createdVersion="1" indent="0" compact="0" compactData="0" gridDropZones="1">
  <location ref="A3:G10" firstHeaderRow="1" firstDataRow="3" firstDataCol="1"/>
  <pivotFields count="12">
    <pivotField compact="0" outline="0" subtotalTop="0" showAll="0" includeNewItemsInFilter="1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4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Fields count="2">
    <field x="1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ผลรวม ของ งบประมาณ_x000a_(5)" fld="7" baseField="0" baseItem="0"/>
    <dataField name="นับจำนวน ของ แผนงาน/ผลผลิต/โครงการ (2)" fld="1" subtotal="count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ข้อมูล" updatedVersion="3" showMemberPropertyTips="0" useAutoFormatting="1" itemPrintTitles="1" createdVersion="1" indent="0" compact="0" compactData="0" gridDropZones="1">
  <location ref="A3:I10" firstHeaderRow="1" firstDataRow="3" firstDataCol="1"/>
  <pivotFields count="6">
    <pivotField compact="0" outline="0" subtotalTop="0" showAll="0" includeNewItemsInFilter="1"/>
    <pivotField dataField="1" compact="0" outline="0" subtotalTop="0" showAll="0" includeNewItemsInFilter="1">
      <items count="80">
        <item x="57"/>
        <item x="56"/>
        <item x="55"/>
        <item x="71"/>
        <item x="9"/>
        <item x="30"/>
        <item x="3"/>
        <item x="47"/>
        <item x="68"/>
        <item x="10"/>
        <item x="49"/>
        <item x="25"/>
        <item x="66"/>
        <item x="40"/>
        <item x="13"/>
        <item x="59"/>
        <item x="32"/>
        <item x="50"/>
        <item x="35"/>
        <item x="37"/>
        <item x="29"/>
        <item x="12"/>
        <item x="58"/>
        <item x="16"/>
        <item x="63"/>
        <item x="5"/>
        <item x="78"/>
        <item x="76"/>
        <item x="74"/>
        <item x="18"/>
        <item x="51"/>
        <item x="22"/>
        <item x="23"/>
        <item x="21"/>
        <item x="17"/>
        <item x="75"/>
        <item x="69"/>
        <item x="77"/>
        <item x="36"/>
        <item x="26"/>
        <item x="33"/>
        <item x="6"/>
        <item x="28"/>
        <item x="45"/>
        <item x="73"/>
        <item x="34"/>
        <item x="38"/>
        <item x="15"/>
        <item x="61"/>
        <item x="31"/>
        <item x="41"/>
        <item x="42"/>
        <item x="19"/>
        <item x="60"/>
        <item x="52"/>
        <item x="20"/>
        <item x="27"/>
        <item x="54"/>
        <item x="43"/>
        <item x="64"/>
        <item x="2"/>
        <item x="65"/>
        <item x="70"/>
        <item x="14"/>
        <item x="39"/>
        <item x="72"/>
        <item x="8"/>
        <item x="67"/>
        <item x="4"/>
        <item x="48"/>
        <item x="11"/>
        <item x="44"/>
        <item x="62"/>
        <item x="53"/>
        <item x="24"/>
        <item x="1"/>
        <item x="7"/>
        <item x="0"/>
        <item x="4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Col" compact="0" outline="0" subtotalTop="0" showAll="0" includeNewItemsInFilter="1">
      <items count="4">
        <item x="0"/>
        <item x="1"/>
        <item x="2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2">
    <field x="5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นับจำนวน ของ โครงการ" fld="1" subtotal="count" baseField="0" baseItem="0"/>
    <dataField name="ผลรวม ของ เบิก" fld="3" baseField="0" baseItem="0"/>
  </dataFields>
  <formats count="1"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view="pageLayout" topLeftCell="A7" zoomScaleNormal="110" workbookViewId="0">
      <selection activeCell="D9" sqref="D9"/>
    </sheetView>
  </sheetViews>
  <sheetFormatPr defaultRowHeight="21.75"/>
  <cols>
    <col min="1" max="1" width="5" style="1" customWidth="1"/>
    <col min="2" max="2" width="21.7109375" style="1" customWidth="1"/>
    <col min="3" max="3" width="14.7109375" style="1" customWidth="1"/>
    <col min="4" max="13" width="8.7109375" style="1" customWidth="1"/>
    <col min="14" max="14" width="7" style="1" customWidth="1"/>
    <col min="15" max="15" width="10.85546875" style="1" customWidth="1"/>
    <col min="16" max="16384" width="9.140625" style="1"/>
  </cols>
  <sheetData>
    <row r="1" spans="1:16">
      <c r="O1" s="12" t="s">
        <v>0</v>
      </c>
    </row>
    <row r="2" spans="1:16" ht="24">
      <c r="B2" s="800" t="s">
        <v>1106</v>
      </c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2"/>
      <c r="P2" s="3"/>
    </row>
    <row r="3" spans="1:16" ht="24">
      <c r="B3" s="800" t="s">
        <v>1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4"/>
      <c r="P3" s="3"/>
    </row>
    <row r="4" spans="1:16" ht="24">
      <c r="B4" s="803" t="s">
        <v>34</v>
      </c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5" t="s">
        <v>2</v>
      </c>
      <c r="P4" s="3"/>
    </row>
    <row r="5" spans="1:16">
      <c r="A5" s="791" t="s">
        <v>46</v>
      </c>
      <c r="B5" s="791" t="s">
        <v>785</v>
      </c>
      <c r="C5" s="791" t="s">
        <v>47</v>
      </c>
      <c r="D5" s="793" t="s">
        <v>41</v>
      </c>
      <c r="E5" s="799"/>
      <c r="F5" s="799"/>
      <c r="G5" s="799"/>
      <c r="H5" s="799"/>
      <c r="I5" s="799"/>
      <c r="J5" s="799"/>
      <c r="K5" s="799"/>
      <c r="L5" s="799"/>
      <c r="M5" s="794"/>
      <c r="N5" s="802" t="s">
        <v>3</v>
      </c>
      <c r="O5" s="802"/>
      <c r="P5" s="3"/>
    </row>
    <row r="6" spans="1:16">
      <c r="A6" s="792"/>
      <c r="B6" s="792"/>
      <c r="C6" s="792"/>
      <c r="D6" s="793" t="s">
        <v>4</v>
      </c>
      <c r="E6" s="794"/>
      <c r="F6" s="793" t="s">
        <v>5</v>
      </c>
      <c r="G6" s="794"/>
      <c r="H6" s="793" t="s">
        <v>6</v>
      </c>
      <c r="I6" s="794"/>
      <c r="J6" s="793" t="s">
        <v>40</v>
      </c>
      <c r="K6" s="794"/>
      <c r="L6" s="793" t="s">
        <v>784</v>
      </c>
      <c r="M6" s="794"/>
      <c r="N6" s="802"/>
      <c r="O6" s="802"/>
      <c r="P6" s="3"/>
    </row>
    <row r="7" spans="1:16">
      <c r="A7" s="792"/>
      <c r="B7" s="792"/>
      <c r="C7" s="801"/>
      <c r="D7" s="423" t="s">
        <v>7</v>
      </c>
      <c r="E7" s="423" t="s">
        <v>8</v>
      </c>
      <c r="F7" s="423" t="s">
        <v>7</v>
      </c>
      <c r="G7" s="423" t="s">
        <v>8</v>
      </c>
      <c r="H7" s="423" t="s">
        <v>7</v>
      </c>
      <c r="I7" s="423" t="s">
        <v>8</v>
      </c>
      <c r="J7" s="423" t="s">
        <v>7</v>
      </c>
      <c r="K7" s="423" t="s">
        <v>8</v>
      </c>
      <c r="L7" s="423" t="s">
        <v>7</v>
      </c>
      <c r="M7" s="423" t="s">
        <v>8</v>
      </c>
      <c r="N7" s="422" t="s">
        <v>7</v>
      </c>
      <c r="O7" s="423" t="s">
        <v>8</v>
      </c>
      <c r="P7" s="3"/>
    </row>
    <row r="8" spans="1:16" ht="18.95" customHeight="1">
      <c r="A8" s="795">
        <v>1</v>
      </c>
      <c r="B8" s="797" t="s">
        <v>159</v>
      </c>
      <c r="C8" s="437" t="s">
        <v>744</v>
      </c>
      <c r="D8" s="583">
        <v>0</v>
      </c>
      <c r="E8" s="584">
        <v>0</v>
      </c>
      <c r="F8" s="585">
        <v>3</v>
      </c>
      <c r="G8" s="584">
        <v>928500</v>
      </c>
      <c r="H8" s="585">
        <v>0</v>
      </c>
      <c r="I8" s="584">
        <v>0</v>
      </c>
      <c r="J8" s="585">
        <v>0</v>
      </c>
      <c r="K8" s="584">
        <v>0</v>
      </c>
      <c r="L8" s="584">
        <v>0</v>
      </c>
      <c r="M8" s="584">
        <v>0</v>
      </c>
      <c r="N8" s="586">
        <f t="shared" ref="N8:O10" si="0">SUM(D8,F8,H8,J8,L8)</f>
        <v>3</v>
      </c>
      <c r="O8" s="585">
        <f t="shared" si="0"/>
        <v>928500</v>
      </c>
      <c r="P8" s="3"/>
    </row>
    <row r="9" spans="1:16" ht="18.95" customHeight="1">
      <c r="A9" s="796"/>
      <c r="B9" s="798"/>
      <c r="C9" s="438" t="s">
        <v>786</v>
      </c>
      <c r="D9" s="583">
        <v>7</v>
      </c>
      <c r="E9" s="584">
        <v>401450</v>
      </c>
      <c r="F9" s="585">
        <v>20</v>
      </c>
      <c r="G9" s="584">
        <v>2543030</v>
      </c>
      <c r="H9" s="585">
        <v>2</v>
      </c>
      <c r="I9" s="584">
        <v>118425</v>
      </c>
      <c r="J9" s="585">
        <v>2</v>
      </c>
      <c r="K9" s="584">
        <v>98500</v>
      </c>
      <c r="L9" s="587">
        <v>1</v>
      </c>
      <c r="M9" s="587">
        <v>22200</v>
      </c>
      <c r="N9" s="586">
        <f t="shared" si="0"/>
        <v>32</v>
      </c>
      <c r="O9" s="585">
        <f>SUM(E9,G9,I9,K9,M9)</f>
        <v>3183605</v>
      </c>
      <c r="P9" s="3"/>
    </row>
    <row r="10" spans="1:16" ht="18.95" customHeight="1">
      <c r="A10" s="796"/>
      <c r="B10" s="798"/>
      <c r="C10" s="439" t="s">
        <v>787</v>
      </c>
      <c r="D10" s="583">
        <v>0</v>
      </c>
      <c r="E10" s="588">
        <v>0</v>
      </c>
      <c r="F10" s="583">
        <v>0</v>
      </c>
      <c r="G10" s="588">
        <v>0</v>
      </c>
      <c r="H10" s="583">
        <v>0</v>
      </c>
      <c r="I10" s="588">
        <v>0</v>
      </c>
      <c r="J10" s="583">
        <v>0</v>
      </c>
      <c r="K10" s="588">
        <v>0</v>
      </c>
      <c r="L10" s="589"/>
      <c r="M10" s="589"/>
      <c r="N10" s="586">
        <f t="shared" si="0"/>
        <v>0</v>
      </c>
      <c r="O10" s="585">
        <f>SUM(E10,G10,I10,K10,M10)</f>
        <v>0</v>
      </c>
      <c r="P10" s="3"/>
    </row>
    <row r="11" spans="1:16" ht="18.95" customHeight="1">
      <c r="A11" s="436"/>
      <c r="B11" s="435"/>
      <c r="C11" s="440" t="s">
        <v>1105</v>
      </c>
      <c r="D11" s="590">
        <f t="shared" ref="D11:N11" si="1">SUM(D8:D10)</f>
        <v>7</v>
      </c>
      <c r="E11" s="591">
        <f t="shared" si="1"/>
        <v>401450</v>
      </c>
      <c r="F11" s="590">
        <f t="shared" si="1"/>
        <v>23</v>
      </c>
      <c r="G11" s="591">
        <f t="shared" si="1"/>
        <v>3471530</v>
      </c>
      <c r="H11" s="590">
        <f t="shared" si="1"/>
        <v>2</v>
      </c>
      <c r="I11" s="591">
        <f t="shared" si="1"/>
        <v>118425</v>
      </c>
      <c r="J11" s="590">
        <f t="shared" si="1"/>
        <v>2</v>
      </c>
      <c r="K11" s="591">
        <f t="shared" si="1"/>
        <v>98500</v>
      </c>
      <c r="L11" s="590">
        <f t="shared" si="1"/>
        <v>1</v>
      </c>
      <c r="M11" s="591">
        <f t="shared" si="1"/>
        <v>22200</v>
      </c>
      <c r="N11" s="592">
        <f t="shared" si="1"/>
        <v>35</v>
      </c>
      <c r="O11" s="593">
        <f>SUM(O8:O10)</f>
        <v>4112105</v>
      </c>
      <c r="P11" s="3"/>
    </row>
    <row r="12" spans="1:16">
      <c r="A12" s="4" t="s">
        <v>33</v>
      </c>
      <c r="P12" s="3"/>
    </row>
    <row r="13" spans="1:16" ht="24">
      <c r="A13" s="8" t="s">
        <v>39</v>
      </c>
      <c r="P13" s="3"/>
    </row>
    <row r="14" spans="1:16">
      <c r="C14" s="6" t="s">
        <v>35</v>
      </c>
      <c r="E14" s="6"/>
      <c r="F14" s="7"/>
      <c r="I14" s="6"/>
      <c r="K14" s="6"/>
      <c r="L14" s="6"/>
      <c r="M14" s="6"/>
      <c r="P14" s="3"/>
    </row>
    <row r="15" spans="1:16">
      <c r="C15" s="6" t="s">
        <v>36</v>
      </c>
      <c r="E15" s="6"/>
      <c r="F15" s="6"/>
      <c r="P15" s="3"/>
    </row>
    <row r="16" spans="1:16">
      <c r="C16" s="6" t="s">
        <v>37</v>
      </c>
      <c r="E16" s="6"/>
      <c r="F16" s="6"/>
      <c r="P16" s="3"/>
    </row>
    <row r="17" spans="1:16">
      <c r="C17" s="6" t="s">
        <v>38</v>
      </c>
      <c r="E17" s="6"/>
      <c r="F17" s="6"/>
      <c r="P17" s="3"/>
    </row>
    <row r="18" spans="1:16">
      <c r="C18" s="6" t="s">
        <v>670</v>
      </c>
      <c r="E18" s="6"/>
      <c r="F18" s="6"/>
      <c r="P18" s="3"/>
    </row>
    <row r="19" spans="1:16">
      <c r="A19" s="1" t="s">
        <v>31</v>
      </c>
      <c r="B19" s="1" t="s">
        <v>788</v>
      </c>
      <c r="P19" s="3"/>
    </row>
    <row r="20" spans="1:16">
      <c r="B20" s="1" t="s">
        <v>789</v>
      </c>
      <c r="P20" s="3"/>
    </row>
    <row r="21" spans="1:16">
      <c r="B21" s="1" t="s">
        <v>790</v>
      </c>
      <c r="P21" s="3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</sheetData>
  <mergeCells count="15">
    <mergeCell ref="B2:N2"/>
    <mergeCell ref="B5:B7"/>
    <mergeCell ref="D6:E6"/>
    <mergeCell ref="F6:G6"/>
    <mergeCell ref="C5:C7"/>
    <mergeCell ref="N5:O6"/>
    <mergeCell ref="L6:M6"/>
    <mergeCell ref="B3:N3"/>
    <mergeCell ref="B4:N4"/>
    <mergeCell ref="A5:A7"/>
    <mergeCell ref="H6:I6"/>
    <mergeCell ref="J6:K6"/>
    <mergeCell ref="A8:A10"/>
    <mergeCell ref="B8:B10"/>
    <mergeCell ref="D5:M5"/>
  </mergeCells>
  <phoneticPr fontId="2" type="noConversion"/>
  <printOptions horizontalCentered="1"/>
  <pageMargins left="0.27559055118110237" right="0" top="0.35433070866141736" bottom="0" header="0.27559055118110237" footer="0.1574803149606299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view="pageBreakPreview" topLeftCell="A28" zoomScale="60" zoomScaleNormal="100" workbookViewId="0">
      <selection activeCell="U32" sqref="U32"/>
    </sheetView>
  </sheetViews>
  <sheetFormatPr defaultRowHeight="12.75"/>
  <sheetData/>
  <pageMargins left="0.21" right="0.12" top="0.34" bottom="0.75" header="0.3" footer="0.3"/>
  <pageSetup orientation="portrait" horizontalDpi="4294967292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108"/>
  <sheetViews>
    <sheetView topLeftCell="A82" zoomScaleNormal="100" zoomScaleSheetLayoutView="90" workbookViewId="0">
      <selection activeCell="B85" sqref="B85"/>
    </sheetView>
  </sheetViews>
  <sheetFormatPr defaultRowHeight="12.75"/>
  <cols>
    <col min="1" max="1" width="9.140625" style="20"/>
    <col min="10" max="10" width="9.140625" customWidth="1"/>
  </cols>
  <sheetData>
    <row r="2" spans="1:11" ht="24">
      <c r="A2" s="33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4">
      <c r="A3" s="31" t="s">
        <v>52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4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24">
      <c r="A5" s="27" t="s">
        <v>156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24">
      <c r="A6" s="26" t="s">
        <v>54</v>
      </c>
      <c r="B6" s="23"/>
      <c r="C6" s="23"/>
      <c r="D6" s="23"/>
      <c r="E6" s="23"/>
      <c r="F6" s="23"/>
      <c r="G6" s="23"/>
      <c r="H6" s="23"/>
      <c r="I6" s="23"/>
    </row>
    <row r="7" spans="1:11" ht="24">
      <c r="A7" s="19" t="s">
        <v>55</v>
      </c>
      <c r="B7" s="13" t="s">
        <v>56</v>
      </c>
    </row>
    <row r="8" spans="1:11" ht="24">
      <c r="C8" s="13" t="s">
        <v>57</v>
      </c>
    </row>
    <row r="9" spans="1:11" ht="24">
      <c r="C9" s="13" t="s">
        <v>58</v>
      </c>
    </row>
    <row r="10" spans="1:11" ht="24">
      <c r="C10" s="13" t="s">
        <v>59</v>
      </c>
    </row>
    <row r="11" spans="1:11" ht="24">
      <c r="C11" s="13" t="s">
        <v>60</v>
      </c>
    </row>
    <row r="12" spans="1:11" ht="24">
      <c r="A12" s="26" t="s">
        <v>61</v>
      </c>
      <c r="B12" s="23"/>
      <c r="C12" s="23"/>
      <c r="D12" s="23"/>
      <c r="E12" s="23"/>
      <c r="F12" s="23"/>
      <c r="G12" s="23"/>
      <c r="H12" s="23"/>
      <c r="I12" s="23"/>
    </row>
    <row r="13" spans="1:11" ht="24">
      <c r="A13" s="19" t="s">
        <v>55</v>
      </c>
      <c r="B13" s="13" t="s">
        <v>62</v>
      </c>
    </row>
    <row r="14" spans="1:11" ht="24">
      <c r="C14" s="13" t="s">
        <v>63</v>
      </c>
    </row>
    <row r="15" spans="1:11" ht="24">
      <c r="C15" s="13" t="s">
        <v>64</v>
      </c>
    </row>
    <row r="16" spans="1:11" ht="24">
      <c r="C16" s="13" t="s">
        <v>65</v>
      </c>
    </row>
    <row r="17" spans="1:9" ht="24">
      <c r="C17" s="13" t="s">
        <v>66</v>
      </c>
    </row>
    <row r="18" spans="1:9" ht="24">
      <c r="C18" s="13" t="s">
        <v>67</v>
      </c>
    </row>
    <row r="19" spans="1:9" ht="24">
      <c r="C19" s="13" t="s">
        <v>68</v>
      </c>
    </row>
    <row r="20" spans="1:9" ht="24">
      <c r="C20" s="13" t="s">
        <v>69</v>
      </c>
    </row>
    <row r="21" spans="1:9" ht="24">
      <c r="C21" s="13" t="s">
        <v>70</v>
      </c>
    </row>
    <row r="22" spans="1:9" ht="24">
      <c r="A22" s="26" t="s">
        <v>71</v>
      </c>
      <c r="B22" s="23"/>
      <c r="C22" s="23"/>
      <c r="D22" s="23"/>
      <c r="E22" s="23"/>
      <c r="F22" s="23"/>
      <c r="G22" s="23"/>
      <c r="H22" s="23"/>
      <c r="I22" s="23"/>
    </row>
    <row r="23" spans="1:9" ht="24">
      <c r="A23" s="19" t="s">
        <v>72</v>
      </c>
      <c r="B23" s="8" t="s">
        <v>73</v>
      </c>
    </row>
    <row r="24" spans="1:9" ht="24">
      <c r="B24" s="8" t="s">
        <v>74</v>
      </c>
    </row>
    <row r="25" spans="1:9" ht="24">
      <c r="B25" s="8" t="s">
        <v>75</v>
      </c>
    </row>
    <row r="26" spans="1:9" ht="24">
      <c r="A26" s="26" t="s">
        <v>76</v>
      </c>
      <c r="B26" s="23"/>
      <c r="C26" s="23"/>
      <c r="D26" s="23"/>
      <c r="E26" s="23"/>
      <c r="F26" s="23"/>
      <c r="G26" s="23"/>
      <c r="H26" s="23"/>
      <c r="I26" s="23"/>
    </row>
    <row r="27" spans="1:9" ht="24">
      <c r="A27" s="19" t="s">
        <v>55</v>
      </c>
      <c r="B27" s="13" t="s">
        <v>77</v>
      </c>
    </row>
    <row r="28" spans="1:9" ht="24">
      <c r="C28" s="13" t="s">
        <v>78</v>
      </c>
    </row>
    <row r="29" spans="1:9" ht="24">
      <c r="C29" s="13" t="s">
        <v>79</v>
      </c>
    </row>
    <row r="30" spans="1:9" ht="24">
      <c r="C30" s="13" t="s">
        <v>80</v>
      </c>
    </row>
    <row r="31" spans="1:9" ht="24">
      <c r="C31" s="13" t="s">
        <v>81</v>
      </c>
    </row>
    <row r="32" spans="1:9" ht="28.5" customHeight="1">
      <c r="A32" s="21"/>
    </row>
    <row r="33" spans="1:11" ht="24">
      <c r="A33" s="22" t="s">
        <v>83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4">
      <c r="A34" s="27" t="s">
        <v>157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24">
      <c r="A35" s="24" t="s">
        <v>84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1" ht="24">
      <c r="A36" s="19" t="s">
        <v>55</v>
      </c>
      <c r="C36" s="11" t="s">
        <v>85</v>
      </c>
    </row>
    <row r="37" spans="1:11" ht="24">
      <c r="B37" s="8" t="s">
        <v>147</v>
      </c>
    </row>
    <row r="38" spans="1:11" ht="24">
      <c r="A38" s="21" t="s">
        <v>148</v>
      </c>
    </row>
    <row r="39" spans="1:11" ht="24">
      <c r="C39" s="11" t="s">
        <v>86</v>
      </c>
    </row>
    <row r="40" spans="1:11" ht="24">
      <c r="C40" s="8" t="s">
        <v>87</v>
      </c>
    </row>
    <row r="41" spans="1:11" ht="24">
      <c r="C41" s="8" t="s">
        <v>88</v>
      </c>
    </row>
    <row r="42" spans="1:11" ht="24">
      <c r="A42" s="24" t="s">
        <v>89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4">
      <c r="A43" s="19" t="s">
        <v>90</v>
      </c>
      <c r="C43" s="11" t="s">
        <v>151</v>
      </c>
    </row>
    <row r="44" spans="1:11" ht="24">
      <c r="A44" s="21"/>
      <c r="C44" s="8" t="s">
        <v>149</v>
      </c>
    </row>
    <row r="45" spans="1:11" ht="24">
      <c r="A45" s="21"/>
      <c r="C45" s="8" t="s">
        <v>150</v>
      </c>
    </row>
    <row r="46" spans="1:11" ht="24">
      <c r="C46" s="8" t="s">
        <v>91</v>
      </c>
    </row>
    <row r="47" spans="1:11" ht="24">
      <c r="C47" s="14" t="s">
        <v>92</v>
      </c>
    </row>
    <row r="48" spans="1:11" ht="25.5">
      <c r="C48" s="8" t="s">
        <v>93</v>
      </c>
    </row>
    <row r="49" spans="1:10" ht="24">
      <c r="C49" s="8" t="s">
        <v>94</v>
      </c>
    </row>
    <row r="50" spans="1:10" ht="24">
      <c r="A50" s="24" t="s">
        <v>95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24">
      <c r="A51" s="19" t="s">
        <v>55</v>
      </c>
      <c r="C51" s="11" t="s">
        <v>96</v>
      </c>
    </row>
    <row r="52" spans="1:10" ht="24">
      <c r="A52" s="21" t="s">
        <v>97</v>
      </c>
      <c r="C52" s="8" t="s">
        <v>98</v>
      </c>
    </row>
    <row r="53" spans="1:10" ht="24">
      <c r="C53" s="8" t="s">
        <v>99</v>
      </c>
    </row>
    <row r="54" spans="1:10" ht="24">
      <c r="A54" s="21" t="s">
        <v>82</v>
      </c>
      <c r="C54" s="8" t="s">
        <v>100</v>
      </c>
    </row>
    <row r="55" spans="1:10" ht="24">
      <c r="A55" s="21" t="s">
        <v>101</v>
      </c>
      <c r="B55" s="8" t="s">
        <v>102</v>
      </c>
    </row>
    <row r="56" spans="1:10" ht="24">
      <c r="A56" s="24" t="s">
        <v>103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24">
      <c r="A57" s="19" t="s">
        <v>55</v>
      </c>
      <c r="C57" s="8" t="s">
        <v>104</v>
      </c>
    </row>
    <row r="58" spans="1:10" ht="24">
      <c r="A58" s="21" t="s">
        <v>105</v>
      </c>
    </row>
    <row r="59" spans="1:10" ht="31.5" customHeight="1">
      <c r="C59" s="8" t="s">
        <v>106</v>
      </c>
    </row>
    <row r="60" spans="1:10" ht="27.75" customHeight="1">
      <c r="C60" s="8" t="s">
        <v>107</v>
      </c>
    </row>
    <row r="61" spans="1:10" ht="24">
      <c r="A61" s="24" t="s">
        <v>108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24">
      <c r="A62" s="19" t="s">
        <v>55</v>
      </c>
      <c r="C62" s="8" t="s">
        <v>109</v>
      </c>
    </row>
    <row r="63" spans="1:10" ht="24">
      <c r="A63" s="21" t="s">
        <v>110</v>
      </c>
    </row>
    <row r="64" spans="1:10" ht="24">
      <c r="A64" s="21"/>
      <c r="C64" s="8" t="s">
        <v>153</v>
      </c>
    </row>
    <row r="65" spans="1:16" ht="24">
      <c r="A65" s="21"/>
      <c r="C65" s="8" t="s">
        <v>154</v>
      </c>
    </row>
    <row r="66" spans="1:16" ht="24">
      <c r="C66" s="8" t="s">
        <v>111</v>
      </c>
      <c r="P66" s="30" t="s">
        <v>82</v>
      </c>
    </row>
    <row r="67" spans="1:16" ht="24">
      <c r="A67" s="21" t="s">
        <v>82</v>
      </c>
      <c r="C67" s="8" t="s">
        <v>112</v>
      </c>
    </row>
    <row r="68" spans="1:16" ht="24">
      <c r="A68" s="21" t="s">
        <v>113</v>
      </c>
      <c r="B68" s="8" t="s">
        <v>152</v>
      </c>
    </row>
    <row r="69" spans="1:16" ht="24">
      <c r="C69" s="8" t="s">
        <v>114</v>
      </c>
    </row>
    <row r="70" spans="1:16" ht="24">
      <c r="D70" s="8" t="s">
        <v>115</v>
      </c>
    </row>
    <row r="71" spans="1:16" ht="24">
      <c r="A71" s="24" t="s">
        <v>116</v>
      </c>
      <c r="B71" s="16"/>
      <c r="C71" s="16"/>
      <c r="D71" s="16"/>
      <c r="E71" s="16"/>
      <c r="F71" s="16"/>
      <c r="G71" s="16"/>
      <c r="H71" s="16"/>
      <c r="I71" s="16"/>
      <c r="J71" s="16"/>
    </row>
    <row r="72" spans="1:16" ht="24">
      <c r="A72" s="19" t="s">
        <v>55</v>
      </c>
      <c r="C72" s="8" t="s">
        <v>117</v>
      </c>
    </row>
    <row r="73" spans="1:16" ht="24">
      <c r="C73" s="8" t="s">
        <v>118</v>
      </c>
    </row>
    <row r="74" spans="1:16" ht="24">
      <c r="C74" s="8" t="s">
        <v>119</v>
      </c>
    </row>
    <row r="75" spans="1:16" ht="24">
      <c r="C75" s="8" t="s">
        <v>145</v>
      </c>
    </row>
    <row r="76" spans="1:16" ht="24">
      <c r="C76" s="8" t="s">
        <v>120</v>
      </c>
    </row>
    <row r="77" spans="1:16" ht="24">
      <c r="A77" s="21" t="s">
        <v>144</v>
      </c>
    </row>
    <row r="78" spans="1:16" ht="24">
      <c r="C78" s="8" t="s">
        <v>146</v>
      </c>
    </row>
    <row r="79" spans="1:16" ht="24">
      <c r="C79" s="8" t="s">
        <v>121</v>
      </c>
    </row>
    <row r="80" spans="1:16" ht="24">
      <c r="C80" s="8" t="s">
        <v>155</v>
      </c>
    </row>
    <row r="81" spans="1:11" ht="46.5" customHeight="1">
      <c r="A81" s="19"/>
    </row>
    <row r="82" spans="1:11" ht="24">
      <c r="A82" s="18" t="s">
        <v>122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24">
      <c r="A83" s="34" t="s">
        <v>158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 ht="24">
      <c r="A84" s="19"/>
    </row>
    <row r="85" spans="1:11" ht="24">
      <c r="A85" s="27" t="s">
        <v>123</v>
      </c>
      <c r="B85" s="28" t="s">
        <v>124</v>
      </c>
      <c r="C85" s="29"/>
      <c r="D85" s="29"/>
      <c r="E85" s="29"/>
      <c r="F85" s="29"/>
      <c r="G85" s="29"/>
      <c r="H85" s="29"/>
      <c r="I85" s="29"/>
      <c r="J85" s="29"/>
      <c r="K85" s="29"/>
    </row>
    <row r="86" spans="1:11" ht="24">
      <c r="A86" s="19" t="s">
        <v>55</v>
      </c>
      <c r="C86" s="8" t="s">
        <v>125</v>
      </c>
    </row>
    <row r="87" spans="1:11" ht="24">
      <c r="C87" s="8" t="s">
        <v>126</v>
      </c>
    </row>
    <row r="88" spans="1:11" ht="24">
      <c r="C88" s="8" t="s">
        <v>127</v>
      </c>
    </row>
    <row r="89" spans="1:11" ht="24">
      <c r="C89" s="11" t="s">
        <v>128</v>
      </c>
    </row>
    <row r="90" spans="1:11" ht="24">
      <c r="A90" s="27" t="s">
        <v>123</v>
      </c>
      <c r="B90" s="28" t="s">
        <v>129</v>
      </c>
      <c r="C90" s="29"/>
      <c r="D90" s="29"/>
      <c r="E90" s="29"/>
      <c r="F90" s="29"/>
      <c r="G90" s="29"/>
      <c r="H90" s="29"/>
      <c r="I90" s="29"/>
      <c r="J90" s="29"/>
      <c r="K90" s="29"/>
    </row>
    <row r="91" spans="1:11" ht="24">
      <c r="A91" s="19" t="s">
        <v>55</v>
      </c>
      <c r="C91" s="8" t="s">
        <v>130</v>
      </c>
    </row>
    <row r="92" spans="1:11" ht="24">
      <c r="C92" s="8" t="s">
        <v>131</v>
      </c>
    </row>
    <row r="93" spans="1:11" ht="24">
      <c r="C93" s="8" t="s">
        <v>132</v>
      </c>
    </row>
    <row r="94" spans="1:11" ht="24">
      <c r="C94" s="8" t="s">
        <v>133</v>
      </c>
    </row>
    <row r="95" spans="1:11" ht="24">
      <c r="A95" s="27" t="s">
        <v>123</v>
      </c>
      <c r="B95" s="28" t="s">
        <v>134</v>
      </c>
      <c r="C95" s="29"/>
      <c r="D95" s="29"/>
      <c r="E95" s="29"/>
      <c r="F95" s="29"/>
      <c r="G95" s="29"/>
      <c r="H95" s="29"/>
      <c r="I95" s="29"/>
      <c r="J95" s="29"/>
      <c r="K95" s="29"/>
    </row>
    <row r="96" spans="1:11" ht="24">
      <c r="A96" s="19" t="s">
        <v>55</v>
      </c>
      <c r="C96" s="8" t="s">
        <v>135</v>
      </c>
    </row>
    <row r="97" spans="1:11" ht="24">
      <c r="C97" s="8" t="s">
        <v>136</v>
      </c>
    </row>
    <row r="98" spans="1:11" ht="24">
      <c r="C98" s="8" t="s">
        <v>137</v>
      </c>
    </row>
    <row r="99" spans="1:11" ht="24">
      <c r="C99" s="8" t="s">
        <v>138</v>
      </c>
    </row>
    <row r="100" spans="1:11" ht="24">
      <c r="C100" s="8" t="s">
        <v>139</v>
      </c>
    </row>
    <row r="101" spans="1:11" ht="24">
      <c r="A101" s="27" t="s">
        <v>123</v>
      </c>
      <c r="B101" s="28" t="s">
        <v>140</v>
      </c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ht="24">
      <c r="A102" s="19" t="s">
        <v>55</v>
      </c>
      <c r="C102" s="8" t="s">
        <v>141</v>
      </c>
    </row>
    <row r="103" spans="1:11" ht="24">
      <c r="C103" s="8" t="s">
        <v>142</v>
      </c>
    </row>
    <row r="104" spans="1:11" ht="24">
      <c r="C104" s="8" t="s">
        <v>143</v>
      </c>
    </row>
    <row r="105" spans="1:11" ht="24">
      <c r="A105" s="19"/>
    </row>
    <row r="106" spans="1:11" ht="24">
      <c r="A106" s="19"/>
    </row>
    <row r="107" spans="1:11" ht="24">
      <c r="A107" s="19"/>
    </row>
    <row r="108" spans="1:11" ht="24">
      <c r="A108" s="19"/>
    </row>
  </sheetData>
  <pageMargins left="0.32291666666666669" right="0.21875" top="0.46875" bottom="0.62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28"/>
  <sheetViews>
    <sheetView topLeftCell="A13" zoomScale="90" zoomScaleNormal="90" zoomScalePageLayoutView="90" workbookViewId="0">
      <selection activeCell="K48" sqref="K48:P51"/>
    </sheetView>
  </sheetViews>
  <sheetFormatPr defaultRowHeight="18.75"/>
  <cols>
    <col min="1" max="1" width="5.85546875" style="36" customWidth="1"/>
    <col min="2" max="2" width="31.42578125" style="36" customWidth="1"/>
    <col min="3" max="3" width="11.7109375" style="39" customWidth="1"/>
    <col min="4" max="4" width="15.42578125" style="39" bestFit="1" customWidth="1"/>
    <col min="5" max="10" width="9.140625" style="36"/>
    <col min="11" max="11" width="29" style="36" customWidth="1"/>
    <col min="12" max="12" width="14.28515625" style="36" customWidth="1"/>
    <col min="13" max="16384" width="9.140625" style="36"/>
  </cols>
  <sheetData>
    <row r="1" spans="1:15" s="66" customFormat="1" ht="18" customHeight="1">
      <c r="A1" s="850" t="s">
        <v>12</v>
      </c>
      <c r="B1" s="850"/>
      <c r="C1" s="850"/>
      <c r="D1" s="850"/>
    </row>
    <row r="2" spans="1:15" s="66" customFormat="1" ht="20.25" customHeight="1">
      <c r="A2" s="851" t="s">
        <v>48</v>
      </c>
      <c r="B2" s="851"/>
      <c r="C2" s="851"/>
      <c r="D2" s="851"/>
    </row>
    <row r="3" spans="1:15" s="66" customFormat="1" ht="19.5" customHeight="1">
      <c r="A3" s="852" t="s">
        <v>159</v>
      </c>
      <c r="B3" s="852"/>
      <c r="C3" s="852"/>
      <c r="D3" s="852"/>
      <c r="K3" s="163" t="s">
        <v>444</v>
      </c>
      <c r="L3" s="163" t="s">
        <v>447</v>
      </c>
      <c r="M3" s="162" t="s">
        <v>450</v>
      </c>
    </row>
    <row r="4" spans="1:15" s="66" customFormat="1" ht="18" customHeight="1">
      <c r="B4" s="67"/>
      <c r="C4" s="68"/>
      <c r="D4" s="68"/>
      <c r="K4" s="69"/>
      <c r="L4" s="69"/>
      <c r="M4" s="163"/>
    </row>
    <row r="5" spans="1:15" s="66" customFormat="1" ht="21" customHeight="1">
      <c r="A5" s="840" t="s">
        <v>443</v>
      </c>
      <c r="B5" s="840" t="s">
        <v>444</v>
      </c>
      <c r="C5" s="840" t="s">
        <v>447</v>
      </c>
      <c r="D5" s="839" t="s">
        <v>450</v>
      </c>
      <c r="K5" s="161"/>
      <c r="L5" s="161"/>
      <c r="M5" s="161"/>
    </row>
    <row r="6" spans="1:15" s="66" customFormat="1" ht="45.75" customHeight="1">
      <c r="A6" s="983"/>
      <c r="B6" s="841"/>
      <c r="C6" s="841"/>
      <c r="D6" s="840"/>
      <c r="K6" s="164"/>
      <c r="L6" s="164"/>
      <c r="M6" s="164"/>
    </row>
    <row r="7" spans="1:15" s="66" customFormat="1" ht="20.25" customHeight="1">
      <c r="A7" s="981" t="s">
        <v>160</v>
      </c>
      <c r="B7" s="981"/>
      <c r="C7" s="981"/>
      <c r="D7" s="981"/>
      <c r="K7" s="172" t="s">
        <v>162</v>
      </c>
      <c r="L7" s="173">
        <v>168000</v>
      </c>
      <c r="M7" s="174">
        <v>4</v>
      </c>
      <c r="O7" s="180">
        <f>SUM(L7:L8,L42)</f>
        <v>376000</v>
      </c>
    </row>
    <row r="8" spans="1:15" s="66" customFormat="1" ht="18.75" customHeight="1">
      <c r="A8" s="982" t="s">
        <v>180</v>
      </c>
      <c r="B8" s="982"/>
      <c r="C8" s="982"/>
      <c r="D8" s="982"/>
      <c r="K8" s="175" t="s">
        <v>179</v>
      </c>
      <c r="L8" s="176">
        <v>82000</v>
      </c>
      <c r="M8" s="174">
        <v>4</v>
      </c>
    </row>
    <row r="9" spans="1:15" s="66" customFormat="1" ht="33.75" customHeight="1">
      <c r="A9" s="63">
        <v>1</v>
      </c>
      <c r="B9" s="70" t="s">
        <v>162</v>
      </c>
      <c r="C9" s="71">
        <v>168000</v>
      </c>
      <c r="D9" s="63">
        <v>4</v>
      </c>
      <c r="K9" s="51" t="s">
        <v>206</v>
      </c>
      <c r="L9" s="61">
        <v>120000</v>
      </c>
      <c r="M9" s="40">
        <v>1</v>
      </c>
      <c r="O9" s="181">
        <f>SUM(L9:L14,L16:L18,L25,L29,L35,L39:L40,L48)</f>
        <v>1572900</v>
      </c>
    </row>
    <row r="10" spans="1:15" s="66" customFormat="1" ht="20.25" customHeight="1">
      <c r="A10" s="63">
        <v>2</v>
      </c>
      <c r="B10" s="72" t="s">
        <v>179</v>
      </c>
      <c r="C10" s="73">
        <v>82000</v>
      </c>
      <c r="D10" s="63">
        <v>4</v>
      </c>
      <c r="K10" s="51" t="s">
        <v>191</v>
      </c>
      <c r="L10" s="50">
        <v>70000</v>
      </c>
      <c r="M10" s="40">
        <v>1</v>
      </c>
    </row>
    <row r="11" spans="1:15" s="66" customFormat="1" ht="33.75" customHeight="1">
      <c r="A11" s="40">
        <v>3</v>
      </c>
      <c r="B11" s="51" t="s">
        <v>206</v>
      </c>
      <c r="C11" s="61">
        <v>120000</v>
      </c>
      <c r="D11" s="40">
        <v>1</v>
      </c>
      <c r="K11" s="51" t="s">
        <v>199</v>
      </c>
      <c r="L11" s="50">
        <v>68000</v>
      </c>
      <c r="M11" s="40">
        <v>1</v>
      </c>
      <c r="O11" s="181">
        <f>SUM(L15,L19:L24,L26:L27,L30:L34,L36:L38,L41,L43:L47,L49:L51)</f>
        <v>20223040</v>
      </c>
    </row>
    <row r="12" spans="1:15" s="66" customFormat="1" ht="18.75" customHeight="1">
      <c r="A12" s="40">
        <v>4</v>
      </c>
      <c r="B12" s="51" t="s">
        <v>191</v>
      </c>
      <c r="C12" s="50">
        <v>70000</v>
      </c>
      <c r="D12" s="40">
        <v>1</v>
      </c>
      <c r="K12" s="51" t="s">
        <v>204</v>
      </c>
      <c r="L12" s="54">
        <v>45600</v>
      </c>
      <c r="M12" s="40">
        <v>1</v>
      </c>
    </row>
    <row r="13" spans="1:15" ht="19.5" customHeight="1">
      <c r="A13" s="56">
        <v>5</v>
      </c>
      <c r="B13" s="51" t="s">
        <v>199</v>
      </c>
      <c r="C13" s="50">
        <v>68000</v>
      </c>
      <c r="D13" s="40">
        <v>1</v>
      </c>
      <c r="G13" s="84">
        <f>SUM(C11:C16,C18:C20,C27,C31,C37)</f>
        <v>1427150</v>
      </c>
      <c r="K13" s="51" t="s">
        <v>210</v>
      </c>
      <c r="L13" s="54">
        <v>36000</v>
      </c>
      <c r="M13" s="40">
        <v>1</v>
      </c>
    </row>
    <row r="14" spans="1:15" ht="22.5" customHeight="1">
      <c r="A14" s="40">
        <v>6</v>
      </c>
      <c r="B14" s="51" t="s">
        <v>204</v>
      </c>
      <c r="C14" s="54">
        <v>45600</v>
      </c>
      <c r="D14" s="40">
        <v>1</v>
      </c>
      <c r="G14" s="84"/>
      <c r="K14" s="51" t="s">
        <v>222</v>
      </c>
      <c r="L14" s="46">
        <v>212400</v>
      </c>
      <c r="M14" s="40">
        <v>1</v>
      </c>
    </row>
    <row r="15" spans="1:15" ht="33.75" customHeight="1">
      <c r="A15" s="40">
        <v>7</v>
      </c>
      <c r="B15" s="51" t="s">
        <v>210</v>
      </c>
      <c r="C15" s="54">
        <v>36000</v>
      </c>
      <c r="D15" s="40">
        <v>1</v>
      </c>
      <c r="K15" s="168" t="s">
        <v>224</v>
      </c>
      <c r="L15" s="169">
        <v>39600</v>
      </c>
      <c r="M15" s="170">
        <v>2</v>
      </c>
    </row>
    <row r="16" spans="1:15" ht="21.75" customHeight="1">
      <c r="A16" s="40">
        <v>8</v>
      </c>
      <c r="B16" s="51" t="s">
        <v>222</v>
      </c>
      <c r="C16" s="46">
        <v>212400</v>
      </c>
      <c r="D16" s="40">
        <v>1</v>
      </c>
      <c r="G16" s="84">
        <f>SUM(C17,C21:C26,C28:C29,C32:C36,C38:C40)</f>
        <v>18625020</v>
      </c>
      <c r="K16" s="51" t="s">
        <v>240</v>
      </c>
      <c r="L16" s="55">
        <v>119000</v>
      </c>
      <c r="M16" s="40">
        <v>1</v>
      </c>
    </row>
    <row r="17" spans="1:13" ht="34.5" customHeight="1">
      <c r="A17" s="74">
        <v>9</v>
      </c>
      <c r="B17" s="75" t="s">
        <v>224</v>
      </c>
      <c r="C17" s="76">
        <v>39600</v>
      </c>
      <c r="D17" s="74">
        <v>2</v>
      </c>
      <c r="K17" s="51" t="s">
        <v>246</v>
      </c>
      <c r="L17" s="46">
        <v>42000</v>
      </c>
      <c r="M17" s="40">
        <v>1</v>
      </c>
    </row>
    <row r="18" spans="1:13" ht="34.5" customHeight="1">
      <c r="A18" s="40">
        <v>10</v>
      </c>
      <c r="B18" s="51" t="s">
        <v>240</v>
      </c>
      <c r="C18" s="55">
        <v>119000</v>
      </c>
      <c r="D18" s="40">
        <v>1</v>
      </c>
      <c r="K18" s="51" t="s">
        <v>267</v>
      </c>
      <c r="L18" s="46">
        <v>193150</v>
      </c>
      <c r="M18" s="40">
        <v>1</v>
      </c>
    </row>
    <row r="19" spans="1:13" ht="20.25" customHeight="1">
      <c r="A19" s="40">
        <v>11</v>
      </c>
      <c r="B19" s="51" t="s">
        <v>246</v>
      </c>
      <c r="C19" s="46">
        <v>42000</v>
      </c>
      <c r="D19" s="40">
        <v>1</v>
      </c>
      <c r="K19" s="168" t="s">
        <v>271</v>
      </c>
      <c r="L19" s="169">
        <v>16000</v>
      </c>
      <c r="M19" s="170">
        <v>2</v>
      </c>
    </row>
    <row r="20" spans="1:13" ht="36" customHeight="1">
      <c r="A20" s="40">
        <v>12</v>
      </c>
      <c r="B20" s="51" t="s">
        <v>267</v>
      </c>
      <c r="C20" s="46">
        <v>193150</v>
      </c>
      <c r="D20" s="40">
        <v>1</v>
      </c>
      <c r="K20" s="168" t="s">
        <v>278</v>
      </c>
      <c r="L20" s="169">
        <v>124000</v>
      </c>
      <c r="M20" s="170">
        <v>2</v>
      </c>
    </row>
    <row r="21" spans="1:13" ht="37.5" customHeight="1">
      <c r="A21" s="74">
        <v>13</v>
      </c>
      <c r="B21" s="75" t="s">
        <v>271</v>
      </c>
      <c r="C21" s="76">
        <v>16000</v>
      </c>
      <c r="D21" s="74">
        <v>2</v>
      </c>
      <c r="J21" s="84"/>
      <c r="K21" s="168" t="s">
        <v>282</v>
      </c>
      <c r="L21" s="169">
        <v>45000</v>
      </c>
      <c r="M21" s="170">
        <v>2</v>
      </c>
    </row>
    <row r="22" spans="1:13" s="66" customFormat="1" ht="20.25" customHeight="1">
      <c r="A22" s="74">
        <v>14</v>
      </c>
      <c r="B22" s="75" t="s">
        <v>278</v>
      </c>
      <c r="C22" s="76">
        <v>124000</v>
      </c>
      <c r="D22" s="74">
        <v>2</v>
      </c>
      <c r="K22" s="168" t="s">
        <v>291</v>
      </c>
      <c r="L22" s="169">
        <v>1243120</v>
      </c>
      <c r="M22" s="170">
        <v>2</v>
      </c>
    </row>
    <row r="23" spans="1:13" s="66" customFormat="1" ht="38.25" customHeight="1">
      <c r="A23" s="74">
        <v>15</v>
      </c>
      <c r="B23" s="75" t="s">
        <v>282</v>
      </c>
      <c r="C23" s="76">
        <v>45000</v>
      </c>
      <c r="D23" s="74">
        <v>2</v>
      </c>
      <c r="K23" s="168" t="s">
        <v>309</v>
      </c>
      <c r="L23" s="169">
        <v>266000</v>
      </c>
      <c r="M23" s="170">
        <v>2</v>
      </c>
    </row>
    <row r="24" spans="1:13" s="66" customFormat="1" ht="20.25" customHeight="1">
      <c r="A24" s="74">
        <v>16</v>
      </c>
      <c r="B24" s="75" t="s">
        <v>291</v>
      </c>
      <c r="C24" s="76">
        <v>1243120</v>
      </c>
      <c r="D24" s="74">
        <v>2</v>
      </c>
      <c r="K24" s="168" t="s">
        <v>353</v>
      </c>
      <c r="L24" s="169">
        <v>1216800</v>
      </c>
      <c r="M24" s="170">
        <v>2</v>
      </c>
    </row>
    <row r="25" spans="1:13" s="66" customFormat="1" ht="20.25" customHeight="1">
      <c r="A25" s="74">
        <v>17</v>
      </c>
      <c r="B25" s="75" t="s">
        <v>309</v>
      </c>
      <c r="C25" s="76">
        <v>266000</v>
      </c>
      <c r="D25" s="74"/>
      <c r="K25" s="51" t="s">
        <v>367</v>
      </c>
      <c r="L25" s="46">
        <v>245000</v>
      </c>
      <c r="M25" s="40">
        <v>1</v>
      </c>
    </row>
    <row r="26" spans="1:13" s="66" customFormat="1" ht="33" customHeight="1">
      <c r="A26" s="74">
        <v>18</v>
      </c>
      <c r="B26" s="75" t="s">
        <v>353</v>
      </c>
      <c r="C26" s="76">
        <v>1216800</v>
      </c>
      <c r="D26" s="74">
        <v>2</v>
      </c>
      <c r="K26" s="168" t="s">
        <v>396</v>
      </c>
      <c r="L26" s="169">
        <v>518600</v>
      </c>
      <c r="M26" s="170">
        <v>2</v>
      </c>
    </row>
    <row r="27" spans="1:13" s="66" customFormat="1" ht="33.75" customHeight="1">
      <c r="A27" s="40">
        <v>19</v>
      </c>
      <c r="B27" s="51" t="s">
        <v>367</v>
      </c>
      <c r="C27" s="46">
        <v>245000</v>
      </c>
      <c r="D27" s="40">
        <v>1</v>
      </c>
      <c r="K27" s="168" t="s">
        <v>397</v>
      </c>
      <c r="L27" s="169">
        <v>630000</v>
      </c>
      <c r="M27" s="170">
        <v>2</v>
      </c>
    </row>
    <row r="28" spans="1:13" s="66" customFormat="1" ht="34.5" customHeight="1">
      <c r="A28" s="74">
        <v>20</v>
      </c>
      <c r="B28" s="75" t="s">
        <v>396</v>
      </c>
      <c r="C28" s="76">
        <v>518600</v>
      </c>
      <c r="D28" s="74">
        <v>2</v>
      </c>
      <c r="K28" s="78" t="s">
        <v>401</v>
      </c>
      <c r="L28" s="79">
        <v>158000</v>
      </c>
      <c r="M28" s="77">
        <v>3</v>
      </c>
    </row>
    <row r="29" spans="1:13" s="66" customFormat="1" ht="35.25" customHeight="1">
      <c r="A29" s="74">
        <v>21</v>
      </c>
      <c r="B29" s="75" t="s">
        <v>397</v>
      </c>
      <c r="C29" s="76">
        <v>630000</v>
      </c>
      <c r="D29" s="74">
        <v>2</v>
      </c>
      <c r="K29" s="51" t="s">
        <v>410</v>
      </c>
      <c r="L29" s="46">
        <v>126000</v>
      </c>
      <c r="M29" s="40">
        <v>1</v>
      </c>
    </row>
    <row r="30" spans="1:13" s="66" customFormat="1" ht="20.100000000000001" customHeight="1">
      <c r="A30" s="77">
        <v>22</v>
      </c>
      <c r="B30" s="78" t="s">
        <v>401</v>
      </c>
      <c r="C30" s="79">
        <v>158000</v>
      </c>
      <c r="D30" s="77">
        <v>3</v>
      </c>
      <c r="K30" s="171" t="s">
        <v>417</v>
      </c>
      <c r="L30" s="169">
        <v>234500</v>
      </c>
      <c r="M30" s="170">
        <v>2</v>
      </c>
    </row>
    <row r="31" spans="1:13" s="66" customFormat="1" ht="23.25" customHeight="1">
      <c r="A31" s="40">
        <v>23</v>
      </c>
      <c r="B31" s="51" t="s">
        <v>410</v>
      </c>
      <c r="C31" s="46">
        <v>126000</v>
      </c>
      <c r="D31" s="40">
        <v>1</v>
      </c>
      <c r="K31" s="168" t="s">
        <v>418</v>
      </c>
      <c r="L31" s="169">
        <v>10000</v>
      </c>
      <c r="M31" s="170">
        <v>2</v>
      </c>
    </row>
    <row r="32" spans="1:13" s="66" customFormat="1" ht="34.5" customHeight="1">
      <c r="A32" s="74">
        <v>24</v>
      </c>
      <c r="B32" s="80" t="s">
        <v>417</v>
      </c>
      <c r="C32" s="76">
        <v>234500</v>
      </c>
      <c r="D32" s="74">
        <v>2</v>
      </c>
      <c r="K32" s="168" t="s">
        <v>426</v>
      </c>
      <c r="L32" s="169">
        <v>1864000</v>
      </c>
      <c r="M32" s="170">
        <v>2</v>
      </c>
    </row>
    <row r="33" spans="1:13" s="66" customFormat="1" ht="21" customHeight="1">
      <c r="A33" s="74">
        <v>25</v>
      </c>
      <c r="B33" s="75" t="s">
        <v>418</v>
      </c>
      <c r="C33" s="76">
        <v>10000</v>
      </c>
      <c r="D33" s="74">
        <v>2</v>
      </c>
      <c r="K33" s="168" t="s">
        <v>426</v>
      </c>
      <c r="L33" s="169">
        <v>723800</v>
      </c>
      <c r="M33" s="170">
        <v>2</v>
      </c>
    </row>
    <row r="34" spans="1:13" s="66" customFormat="1" ht="36" customHeight="1">
      <c r="A34" s="81">
        <v>26</v>
      </c>
      <c r="B34" s="75" t="s">
        <v>426</v>
      </c>
      <c r="C34" s="76">
        <v>1864000</v>
      </c>
      <c r="D34" s="74">
        <v>2</v>
      </c>
      <c r="K34" s="168" t="s">
        <v>353</v>
      </c>
      <c r="L34" s="169">
        <v>8100</v>
      </c>
      <c r="M34" s="170">
        <v>2</v>
      </c>
    </row>
    <row r="35" spans="1:13" s="66" customFormat="1" ht="36" customHeight="1">
      <c r="A35" s="82" t="s">
        <v>427</v>
      </c>
      <c r="B35" s="75" t="s">
        <v>426</v>
      </c>
      <c r="C35" s="76">
        <v>723800</v>
      </c>
      <c r="D35" s="74">
        <v>2</v>
      </c>
      <c r="K35" s="51" t="s">
        <v>454</v>
      </c>
      <c r="L35" s="46">
        <v>51750</v>
      </c>
      <c r="M35" s="40">
        <v>1</v>
      </c>
    </row>
    <row r="36" spans="1:13" s="66" customFormat="1" ht="34.5" customHeight="1">
      <c r="A36" s="82" t="s">
        <v>428</v>
      </c>
      <c r="B36" s="75" t="s">
        <v>353</v>
      </c>
      <c r="C36" s="76">
        <v>8100</v>
      </c>
      <c r="D36" s="74">
        <v>2</v>
      </c>
      <c r="K36" s="168" t="s">
        <v>456</v>
      </c>
      <c r="L36" s="169">
        <v>50000</v>
      </c>
      <c r="M36" s="170">
        <v>2</v>
      </c>
    </row>
    <row r="37" spans="1:13" s="66" customFormat="1" ht="51.75" customHeight="1">
      <c r="A37" s="62" t="s">
        <v>429</v>
      </c>
      <c r="B37" s="51" t="s">
        <v>430</v>
      </c>
      <c r="C37" s="46">
        <v>150000</v>
      </c>
      <c r="D37" s="40">
        <v>1</v>
      </c>
      <c r="K37" s="168" t="s">
        <v>511</v>
      </c>
      <c r="L37" s="169">
        <v>133000</v>
      </c>
      <c r="M37" s="170">
        <v>2</v>
      </c>
    </row>
    <row r="38" spans="1:13" s="66" customFormat="1" ht="38.25" customHeight="1">
      <c r="A38" s="82" t="s">
        <v>433</v>
      </c>
      <c r="B38" s="75" t="s">
        <v>434</v>
      </c>
      <c r="C38" s="83">
        <v>5000000</v>
      </c>
      <c r="D38" s="74">
        <v>2</v>
      </c>
      <c r="K38" s="168" t="s">
        <v>396</v>
      </c>
      <c r="L38" s="169">
        <v>670200</v>
      </c>
      <c r="M38" s="170">
        <v>2</v>
      </c>
    </row>
    <row r="39" spans="1:13" s="66" customFormat="1" ht="36.75" customHeight="1">
      <c r="A39" s="82" t="s">
        <v>435</v>
      </c>
      <c r="B39" s="75" t="s">
        <v>436</v>
      </c>
      <c r="C39" s="83">
        <v>2300000</v>
      </c>
      <c r="D39" s="74">
        <v>2</v>
      </c>
      <c r="K39" s="51" t="s">
        <v>410</v>
      </c>
      <c r="L39" s="46">
        <v>82000</v>
      </c>
      <c r="M39" s="40">
        <v>1</v>
      </c>
    </row>
    <row r="40" spans="1:13" s="66" customFormat="1" ht="36.75" customHeight="1">
      <c r="A40" s="82" t="s">
        <v>439</v>
      </c>
      <c r="B40" s="75" t="s">
        <v>440</v>
      </c>
      <c r="C40" s="83">
        <v>4385500</v>
      </c>
      <c r="D40" s="74">
        <v>2</v>
      </c>
      <c r="K40" s="51" t="s">
        <v>410</v>
      </c>
      <c r="L40" s="46">
        <v>12000</v>
      </c>
      <c r="M40" s="40">
        <v>1</v>
      </c>
    </row>
    <row r="41" spans="1:13" ht="20.100000000000001" customHeight="1">
      <c r="A41" s="63" t="s">
        <v>3</v>
      </c>
      <c r="B41" s="63" t="s">
        <v>441</v>
      </c>
      <c r="C41" s="65">
        <v>20460170</v>
      </c>
      <c r="D41" s="63"/>
      <c r="K41" s="171" t="s">
        <v>519</v>
      </c>
      <c r="L41" s="169">
        <v>14400</v>
      </c>
      <c r="M41" s="170">
        <v>2</v>
      </c>
    </row>
    <row r="42" spans="1:13" ht="15.75" customHeight="1">
      <c r="A42" s="36" t="s">
        <v>161</v>
      </c>
      <c r="K42" s="175" t="s">
        <v>523</v>
      </c>
      <c r="L42" s="176">
        <v>126000</v>
      </c>
      <c r="M42" s="174">
        <v>4</v>
      </c>
    </row>
    <row r="43" spans="1:13" ht="37.5">
      <c r="A43" s="36" t="s">
        <v>39</v>
      </c>
      <c r="K43" s="171" t="s">
        <v>527</v>
      </c>
      <c r="L43" s="169">
        <v>11200</v>
      </c>
      <c r="M43" s="177">
        <v>2</v>
      </c>
    </row>
    <row r="44" spans="1:13">
      <c r="K44" s="168" t="s">
        <v>528</v>
      </c>
      <c r="L44" s="178">
        <v>358220</v>
      </c>
      <c r="M44" s="177">
        <v>2</v>
      </c>
    </row>
    <row r="45" spans="1:13" ht="37.5">
      <c r="K45" s="168" t="s">
        <v>535</v>
      </c>
      <c r="L45" s="169">
        <v>20000</v>
      </c>
      <c r="M45" s="177">
        <v>2</v>
      </c>
    </row>
    <row r="46" spans="1:13" ht="37.5">
      <c r="K46" s="168" t="s">
        <v>396</v>
      </c>
      <c r="L46" s="169">
        <v>286500</v>
      </c>
      <c r="M46" s="177">
        <v>2</v>
      </c>
    </row>
    <row r="47" spans="1:13" ht="37.5">
      <c r="K47" s="171" t="s">
        <v>542</v>
      </c>
      <c r="L47" s="169">
        <v>54500</v>
      </c>
      <c r="M47" s="177">
        <v>2</v>
      </c>
    </row>
    <row r="48" spans="1:13" ht="56.25">
      <c r="A48" s="36" t="s">
        <v>31</v>
      </c>
      <c r="B48" s="36" t="s">
        <v>32</v>
      </c>
      <c r="K48" s="51" t="s">
        <v>430</v>
      </c>
      <c r="L48" s="46">
        <v>150000</v>
      </c>
      <c r="M48" s="40">
        <v>1</v>
      </c>
    </row>
    <row r="49" spans="2:13" ht="37.5">
      <c r="B49" s="36" t="s">
        <v>42</v>
      </c>
      <c r="K49" s="168" t="s">
        <v>434</v>
      </c>
      <c r="L49" s="179">
        <v>5000000</v>
      </c>
      <c r="M49" s="170">
        <v>2</v>
      </c>
    </row>
    <row r="50" spans="2:13" ht="37.5">
      <c r="B50" s="36" t="s">
        <v>43</v>
      </c>
      <c r="K50" s="168" t="s">
        <v>436</v>
      </c>
      <c r="L50" s="179">
        <v>2300000</v>
      </c>
      <c r="M50" s="170">
        <v>2</v>
      </c>
    </row>
    <row r="51" spans="2:13" ht="56.25">
      <c r="K51" s="168" t="s">
        <v>440</v>
      </c>
      <c r="L51" s="179">
        <v>4385500</v>
      </c>
      <c r="M51" s="170">
        <v>2</v>
      </c>
    </row>
    <row r="52" spans="2:13">
      <c r="K52" s="160" t="s">
        <v>547</v>
      </c>
      <c r="L52" s="65">
        <f>SUM(L7:L51)</f>
        <v>22329940</v>
      </c>
      <c r="M52" s="160"/>
    </row>
    <row r="107" ht="78.75" customHeight="1"/>
    <row r="134" ht="47.25" customHeight="1"/>
    <row r="137" ht="110.25" customHeight="1"/>
    <row r="228" ht="78.75" customHeight="1"/>
    <row r="263" ht="31.5" customHeight="1"/>
    <row r="323" ht="63" customHeight="1"/>
    <row r="328" ht="15.75" customHeight="1"/>
  </sheetData>
  <mergeCells count="9">
    <mergeCell ref="D5:D6"/>
    <mergeCell ref="A7:D7"/>
    <mergeCell ref="A8:D8"/>
    <mergeCell ref="A1:D1"/>
    <mergeCell ref="A2:D2"/>
    <mergeCell ref="A3:D3"/>
    <mergeCell ref="A5:A6"/>
    <mergeCell ref="B5:B6"/>
    <mergeCell ref="C5:C6"/>
  </mergeCells>
  <printOptions horizontalCentered="1"/>
  <pageMargins left="0.19685039370078741" right="0" top="0.27559055118110237" bottom="0" header="0.15748031496062992" footer="0.35433070866141736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77"/>
  <sheetViews>
    <sheetView topLeftCell="A53" zoomScaleNormal="100" zoomScaleSheetLayoutView="90" zoomScalePageLayoutView="90" workbookViewId="0">
      <selection activeCell="G59" sqref="G59"/>
    </sheetView>
  </sheetViews>
  <sheetFormatPr defaultRowHeight="18.75"/>
  <cols>
    <col min="1" max="1" width="5.85546875" style="36" customWidth="1"/>
    <col min="2" max="2" width="31.42578125" style="36" customWidth="1"/>
    <col min="3" max="3" width="7.5703125" style="39" customWidth="1"/>
    <col min="4" max="4" width="8.140625" style="39" customWidth="1"/>
    <col min="5" max="5" width="11.7109375" style="39" customWidth="1"/>
    <col min="6" max="6" width="15.42578125" style="39" bestFit="1" customWidth="1"/>
    <col min="7" max="7" width="27.85546875" style="330" customWidth="1"/>
    <col min="8" max="8" width="24" style="36" customWidth="1"/>
    <col min="9" max="9" width="9.140625" style="36"/>
    <col min="10" max="10" width="25.42578125" style="36" customWidth="1"/>
    <col min="11" max="16384" width="9.140625" style="36"/>
  </cols>
  <sheetData>
    <row r="1" spans="1:10" s="66" customFormat="1" ht="18" customHeight="1">
      <c r="A1" s="850" t="s">
        <v>12</v>
      </c>
      <c r="B1" s="850"/>
      <c r="C1" s="850"/>
      <c r="D1" s="850"/>
      <c r="E1" s="850"/>
      <c r="F1" s="850"/>
      <c r="G1" s="329"/>
    </row>
    <row r="2" spans="1:10" s="66" customFormat="1" ht="20.25" customHeight="1">
      <c r="A2" s="851" t="s">
        <v>673</v>
      </c>
      <c r="B2" s="851"/>
      <c r="C2" s="851"/>
      <c r="D2" s="851"/>
      <c r="E2" s="851"/>
      <c r="F2" s="851"/>
      <c r="G2" s="329"/>
    </row>
    <row r="3" spans="1:10" s="66" customFormat="1" ht="19.5" customHeight="1">
      <c r="A3" s="852" t="s">
        <v>159</v>
      </c>
      <c r="B3" s="852"/>
      <c r="C3" s="852"/>
      <c r="D3" s="852"/>
      <c r="E3" s="852"/>
      <c r="F3" s="852"/>
      <c r="G3" s="329"/>
    </row>
    <row r="4" spans="1:10" s="66" customFormat="1" ht="18" customHeight="1">
      <c r="B4" s="67"/>
      <c r="C4" s="68"/>
      <c r="D4" s="68"/>
      <c r="E4" s="68"/>
      <c r="F4" s="68"/>
      <c r="G4" s="329"/>
    </row>
    <row r="5" spans="1:10" s="66" customFormat="1" ht="21" customHeight="1">
      <c r="A5" s="840" t="s">
        <v>443</v>
      </c>
      <c r="B5" s="840" t="s">
        <v>444</v>
      </c>
      <c r="C5" s="841" t="s">
        <v>445</v>
      </c>
      <c r="D5" s="841"/>
      <c r="E5" s="840" t="s">
        <v>447</v>
      </c>
      <c r="F5" s="839" t="s">
        <v>450</v>
      </c>
      <c r="G5" s="329"/>
    </row>
    <row r="6" spans="1:10" s="66" customFormat="1" ht="54.75" customHeight="1">
      <c r="A6" s="983"/>
      <c r="B6" s="841"/>
      <c r="C6" s="69" t="s">
        <v>13</v>
      </c>
      <c r="D6" s="69" t="s">
        <v>14</v>
      </c>
      <c r="E6" s="841"/>
      <c r="F6" s="840"/>
      <c r="G6" s="329"/>
    </row>
    <row r="7" spans="1:10" s="66" customFormat="1" ht="21.75" customHeight="1">
      <c r="A7" s="40">
        <v>1</v>
      </c>
      <c r="B7" s="41" t="s">
        <v>634</v>
      </c>
      <c r="C7" s="49">
        <v>180</v>
      </c>
      <c r="D7" s="49" t="s">
        <v>168</v>
      </c>
      <c r="E7" s="46">
        <v>57000</v>
      </c>
      <c r="F7" s="40">
        <v>1</v>
      </c>
      <c r="G7" s="338">
        <v>42900</v>
      </c>
      <c r="H7" s="339">
        <f>SUM(G7*100)/E7</f>
        <v>75.263157894736835</v>
      </c>
      <c r="J7" s="331">
        <f>SUM(G7:G8,G10,G12,G14:G18,G21,G34,G36:G38,G45,G47,G51)</f>
        <v>1153744</v>
      </c>
    </row>
    <row r="8" spans="1:10" s="66" customFormat="1" ht="35.25" customHeight="1">
      <c r="A8" s="40">
        <v>2</v>
      </c>
      <c r="B8" s="51" t="s">
        <v>240</v>
      </c>
      <c r="C8" s="55">
        <v>302</v>
      </c>
      <c r="D8" s="245" t="s">
        <v>168</v>
      </c>
      <c r="E8" s="55">
        <v>125400</v>
      </c>
      <c r="F8" s="40">
        <v>1</v>
      </c>
      <c r="G8" s="338">
        <v>82900</v>
      </c>
      <c r="H8" s="339">
        <f t="shared" ref="H8:H59" si="0">SUM(G8*100)/E8</f>
        <v>66.108452950558217</v>
      </c>
      <c r="J8" s="331">
        <f>SUM(G9,G11,G19,G22:G29,G30:G33,G35,G40:G44,G46,G48:G50)</f>
        <v>4955685.58</v>
      </c>
    </row>
    <row r="9" spans="1:10" s="66" customFormat="1" ht="39.75" customHeight="1">
      <c r="A9" s="258">
        <v>3</v>
      </c>
      <c r="B9" s="254" t="s">
        <v>246</v>
      </c>
      <c r="C9" s="246">
        <v>30</v>
      </c>
      <c r="D9" s="290" t="s">
        <v>168</v>
      </c>
      <c r="E9" s="246">
        <v>42000</v>
      </c>
      <c r="F9" s="258">
        <v>2</v>
      </c>
      <c r="G9" s="329">
        <v>12000</v>
      </c>
      <c r="H9" s="331">
        <f t="shared" si="0"/>
        <v>28.571428571428573</v>
      </c>
      <c r="J9" s="331">
        <f>SUM(G13)</f>
        <v>48210</v>
      </c>
    </row>
    <row r="10" spans="1:10" s="66" customFormat="1" ht="39" customHeight="1">
      <c r="A10" s="248">
        <v>4</v>
      </c>
      <c r="B10" s="247" t="s">
        <v>267</v>
      </c>
      <c r="C10" s="55">
        <v>180</v>
      </c>
      <c r="D10" s="245" t="s">
        <v>168</v>
      </c>
      <c r="E10" s="55">
        <v>173150</v>
      </c>
      <c r="F10" s="248">
        <v>1</v>
      </c>
      <c r="G10" s="338">
        <v>154550</v>
      </c>
      <c r="H10" s="339">
        <f t="shared" si="0"/>
        <v>89.25786889979787</v>
      </c>
      <c r="J10" s="331">
        <f>SUM(G20,G39)</f>
        <v>230521</v>
      </c>
    </row>
    <row r="11" spans="1:10" ht="19.5" customHeight="1">
      <c r="A11" s="291">
        <v>5</v>
      </c>
      <c r="B11" s="254" t="s">
        <v>271</v>
      </c>
      <c r="C11" s="246">
        <v>40</v>
      </c>
      <c r="D11" s="246" t="s">
        <v>168</v>
      </c>
      <c r="E11" s="246">
        <v>17000</v>
      </c>
      <c r="F11" s="315">
        <v>2</v>
      </c>
      <c r="G11" s="344">
        <v>17000</v>
      </c>
      <c r="H11" s="345">
        <f t="shared" si="0"/>
        <v>100</v>
      </c>
      <c r="J11" s="351">
        <f>SUM(J7:J10)</f>
        <v>6388160.5800000001</v>
      </c>
    </row>
    <row r="12" spans="1:10" ht="22.5" customHeight="1">
      <c r="A12" s="248">
        <v>6</v>
      </c>
      <c r="B12" s="247" t="s">
        <v>635</v>
      </c>
      <c r="C12" s="46">
        <v>60</v>
      </c>
      <c r="D12" s="49" t="s">
        <v>168</v>
      </c>
      <c r="E12" s="46">
        <v>149000</v>
      </c>
      <c r="F12" s="248">
        <v>1</v>
      </c>
      <c r="G12" s="340">
        <v>54000</v>
      </c>
      <c r="H12" s="339">
        <f t="shared" si="0"/>
        <v>36.241610738255034</v>
      </c>
    </row>
    <row r="13" spans="1:10" ht="22.5" customHeight="1">
      <c r="A13" s="269">
        <v>7</v>
      </c>
      <c r="B13" s="267" t="s">
        <v>636</v>
      </c>
      <c r="C13" s="268">
        <v>100</v>
      </c>
      <c r="D13" s="348" t="s">
        <v>168</v>
      </c>
      <c r="E13" s="268">
        <v>55500</v>
      </c>
      <c r="F13" s="269">
        <v>4</v>
      </c>
      <c r="G13" s="349">
        <v>48210</v>
      </c>
      <c r="H13" s="350">
        <f t="shared" si="0"/>
        <v>86.86486486486487</v>
      </c>
    </row>
    <row r="14" spans="1:10" ht="21.75" customHeight="1">
      <c r="A14" s="248">
        <v>8</v>
      </c>
      <c r="B14" s="247" t="s">
        <v>199</v>
      </c>
      <c r="C14" s="55">
        <v>60</v>
      </c>
      <c r="D14" s="245" t="s">
        <v>168</v>
      </c>
      <c r="E14" s="55">
        <v>68000</v>
      </c>
      <c r="F14" s="248">
        <v>1</v>
      </c>
      <c r="G14" s="340">
        <v>65000</v>
      </c>
      <c r="H14" s="339">
        <f t="shared" si="0"/>
        <v>95.588235294117652</v>
      </c>
    </row>
    <row r="15" spans="1:10" ht="39" customHeight="1">
      <c r="A15" s="248">
        <v>9</v>
      </c>
      <c r="B15" s="247" t="s">
        <v>637</v>
      </c>
      <c r="C15" s="55">
        <v>5</v>
      </c>
      <c r="D15" s="245" t="s">
        <v>168</v>
      </c>
      <c r="E15" s="55">
        <v>3000</v>
      </c>
      <c r="F15" s="335">
        <v>1</v>
      </c>
      <c r="G15" s="341">
        <v>3000</v>
      </c>
      <c r="H15" s="342">
        <f t="shared" si="0"/>
        <v>100</v>
      </c>
    </row>
    <row r="16" spans="1:10" ht="20.25" customHeight="1">
      <c r="A16" s="248">
        <v>10</v>
      </c>
      <c r="B16" s="247" t="s">
        <v>191</v>
      </c>
      <c r="C16" s="55">
        <v>1</v>
      </c>
      <c r="D16" s="245" t="s">
        <v>190</v>
      </c>
      <c r="E16" s="55">
        <v>30000</v>
      </c>
      <c r="F16" s="335">
        <v>1</v>
      </c>
      <c r="G16" s="341">
        <v>30000</v>
      </c>
      <c r="H16" s="342">
        <f t="shared" si="0"/>
        <v>100</v>
      </c>
    </row>
    <row r="17" spans="1:8" ht="20.25" customHeight="1">
      <c r="A17" s="248">
        <v>11</v>
      </c>
      <c r="B17" s="247" t="s">
        <v>638</v>
      </c>
      <c r="C17" s="55">
        <v>300</v>
      </c>
      <c r="D17" s="49" t="s">
        <v>168</v>
      </c>
      <c r="E17" s="55">
        <v>60000</v>
      </c>
      <c r="F17" s="248">
        <v>1</v>
      </c>
      <c r="G17" s="340">
        <v>52936</v>
      </c>
      <c r="H17" s="339">
        <f t="shared" si="0"/>
        <v>88.226666666666674</v>
      </c>
    </row>
    <row r="18" spans="1:8" ht="36" customHeight="1">
      <c r="A18" s="248">
        <v>12</v>
      </c>
      <c r="B18" s="247" t="s">
        <v>639</v>
      </c>
      <c r="C18" s="46">
        <v>52</v>
      </c>
      <c r="D18" s="49" t="s">
        <v>168</v>
      </c>
      <c r="E18" s="46">
        <v>66000</v>
      </c>
      <c r="F18" s="248">
        <v>1</v>
      </c>
      <c r="G18" s="340">
        <v>65680</v>
      </c>
      <c r="H18" s="339">
        <f t="shared" si="0"/>
        <v>99.515151515151516</v>
      </c>
    </row>
    <row r="19" spans="1:8" ht="37.5" customHeight="1">
      <c r="A19" s="258">
        <v>13</v>
      </c>
      <c r="B19" s="254" t="s">
        <v>640</v>
      </c>
      <c r="C19" s="246">
        <v>20</v>
      </c>
      <c r="D19" s="246" t="s">
        <v>168</v>
      </c>
      <c r="E19" s="246">
        <v>17600</v>
      </c>
      <c r="F19" s="315">
        <v>2</v>
      </c>
      <c r="G19" s="333">
        <v>17600</v>
      </c>
      <c r="H19" s="345">
        <f t="shared" si="0"/>
        <v>100</v>
      </c>
    </row>
    <row r="20" spans="1:8" s="66" customFormat="1" ht="20.25" customHeight="1">
      <c r="A20" s="292">
        <v>14</v>
      </c>
      <c r="B20" s="293" t="s">
        <v>641</v>
      </c>
      <c r="C20" s="294">
        <v>55738</v>
      </c>
      <c r="D20" s="295" t="s">
        <v>284</v>
      </c>
      <c r="E20" s="296">
        <v>312950</v>
      </c>
      <c r="F20" s="292">
        <v>3</v>
      </c>
      <c r="G20" s="336">
        <v>189430</v>
      </c>
      <c r="H20" s="337">
        <f t="shared" si="0"/>
        <v>60.530436171912449</v>
      </c>
    </row>
    <row r="21" spans="1:8" s="66" customFormat="1" ht="19.5" customHeight="1">
      <c r="A21" s="248">
        <v>15</v>
      </c>
      <c r="B21" s="247" t="s">
        <v>642</v>
      </c>
      <c r="C21" s="55">
        <v>20</v>
      </c>
      <c r="D21" s="245" t="s">
        <v>168</v>
      </c>
      <c r="E21" s="55">
        <v>14000</v>
      </c>
      <c r="F21" s="335">
        <v>1</v>
      </c>
      <c r="G21" s="343">
        <v>14000</v>
      </c>
      <c r="H21" s="342">
        <f t="shared" si="0"/>
        <v>100</v>
      </c>
    </row>
    <row r="22" spans="1:8" s="66" customFormat="1" ht="36" customHeight="1">
      <c r="A22" s="258">
        <v>16</v>
      </c>
      <c r="B22" s="254" t="s">
        <v>643</v>
      </c>
      <c r="C22" s="246">
        <v>75</v>
      </c>
      <c r="D22" s="290" t="s">
        <v>168</v>
      </c>
      <c r="E22" s="246">
        <v>40950</v>
      </c>
      <c r="F22" s="258">
        <v>2</v>
      </c>
      <c r="G22" s="329">
        <v>38014</v>
      </c>
      <c r="H22" s="331">
        <f t="shared" si="0"/>
        <v>92.830280830280827</v>
      </c>
    </row>
    <row r="23" spans="1:8" s="66" customFormat="1" ht="20.25" customHeight="1">
      <c r="A23" s="258">
        <v>17</v>
      </c>
      <c r="B23" s="254" t="s">
        <v>645</v>
      </c>
      <c r="C23" s="246">
        <v>90</v>
      </c>
      <c r="D23" s="290" t="s">
        <v>168</v>
      </c>
      <c r="E23" s="246">
        <v>139000</v>
      </c>
      <c r="F23" s="258">
        <v>2</v>
      </c>
      <c r="G23" s="329">
        <v>104800</v>
      </c>
      <c r="H23" s="331">
        <f t="shared" si="0"/>
        <v>75.39568345323741</v>
      </c>
    </row>
    <row r="24" spans="1:8" s="66" customFormat="1" ht="34.5" customHeight="1">
      <c r="A24" s="258">
        <v>18</v>
      </c>
      <c r="B24" s="254" t="s">
        <v>646</v>
      </c>
      <c r="C24" s="246">
        <v>500</v>
      </c>
      <c r="D24" s="290" t="s">
        <v>168</v>
      </c>
      <c r="E24" s="246">
        <v>300000</v>
      </c>
      <c r="F24" s="258">
        <v>2</v>
      </c>
      <c r="G24" s="329">
        <v>265724</v>
      </c>
      <c r="H24" s="331">
        <f t="shared" si="0"/>
        <v>88.574666666666673</v>
      </c>
    </row>
    <row r="25" spans="1:8" s="66" customFormat="1" ht="20.25" customHeight="1">
      <c r="A25" s="258">
        <v>19</v>
      </c>
      <c r="B25" s="254" t="s">
        <v>647</v>
      </c>
      <c r="C25" s="246">
        <v>150</v>
      </c>
      <c r="D25" s="290" t="s">
        <v>168</v>
      </c>
      <c r="E25" s="246">
        <v>82500</v>
      </c>
      <c r="F25" s="258">
        <v>2</v>
      </c>
      <c r="G25" s="329">
        <v>78572</v>
      </c>
      <c r="H25" s="331">
        <f t="shared" si="0"/>
        <v>95.238787878787875</v>
      </c>
    </row>
    <row r="26" spans="1:8" s="66" customFormat="1" ht="34.5" customHeight="1">
      <c r="A26" s="258">
        <v>20</v>
      </c>
      <c r="B26" s="254" t="s">
        <v>648</v>
      </c>
      <c r="C26" s="58">
        <v>380</v>
      </c>
      <c r="D26" s="298" t="s">
        <v>168</v>
      </c>
      <c r="E26" s="58">
        <v>942700</v>
      </c>
      <c r="F26" s="258">
        <v>2</v>
      </c>
      <c r="G26" s="329">
        <v>396000</v>
      </c>
      <c r="H26" s="331">
        <f t="shared" si="0"/>
        <v>42.007001166861144</v>
      </c>
    </row>
    <row r="27" spans="1:8" s="66" customFormat="1" ht="35.25" customHeight="1">
      <c r="A27" s="258">
        <v>21</v>
      </c>
      <c r="B27" s="254" t="s">
        <v>649</v>
      </c>
      <c r="C27" s="246">
        <v>40</v>
      </c>
      <c r="D27" s="290" t="s">
        <v>168</v>
      </c>
      <c r="E27" s="246">
        <v>16000</v>
      </c>
      <c r="F27" s="258">
        <v>2</v>
      </c>
      <c r="G27" s="329">
        <v>14000</v>
      </c>
      <c r="H27" s="331">
        <f t="shared" si="0"/>
        <v>87.5</v>
      </c>
    </row>
    <row r="28" spans="1:8" s="66" customFormat="1" ht="20.100000000000001" customHeight="1">
      <c r="A28" s="258">
        <v>22</v>
      </c>
      <c r="B28" s="254" t="s">
        <v>650</v>
      </c>
      <c r="C28" s="246">
        <v>100</v>
      </c>
      <c r="D28" s="290" t="s">
        <v>168</v>
      </c>
      <c r="E28" s="246">
        <v>40000</v>
      </c>
      <c r="F28" s="258">
        <v>2</v>
      </c>
      <c r="G28" s="329">
        <v>34500</v>
      </c>
      <c r="H28" s="331">
        <f t="shared" si="0"/>
        <v>86.25</v>
      </c>
    </row>
    <row r="29" spans="1:8" s="66" customFormat="1" ht="23.25" customHeight="1">
      <c r="A29" s="258">
        <v>23</v>
      </c>
      <c r="B29" s="254" t="s">
        <v>651</v>
      </c>
      <c r="C29" s="246">
        <v>120</v>
      </c>
      <c r="D29" s="290" t="s">
        <v>168</v>
      </c>
      <c r="E29" s="246">
        <v>42000</v>
      </c>
      <c r="F29" s="258">
        <v>2</v>
      </c>
      <c r="G29" s="329">
        <v>40040</v>
      </c>
      <c r="H29" s="331">
        <f t="shared" si="0"/>
        <v>95.333333333333329</v>
      </c>
    </row>
    <row r="30" spans="1:8" s="66" customFormat="1" ht="23.25" customHeight="1">
      <c r="A30" s="258">
        <v>24</v>
      </c>
      <c r="B30" s="254" t="s">
        <v>652</v>
      </c>
      <c r="C30" s="246">
        <v>350</v>
      </c>
      <c r="D30" s="246" t="s">
        <v>168</v>
      </c>
      <c r="E30" s="299">
        <v>156000</v>
      </c>
      <c r="F30" s="258">
        <v>2</v>
      </c>
      <c r="G30" s="329">
        <v>131000</v>
      </c>
      <c r="H30" s="331">
        <f t="shared" si="0"/>
        <v>83.974358974358978</v>
      </c>
    </row>
    <row r="31" spans="1:8" s="66" customFormat="1" ht="35.25" customHeight="1">
      <c r="A31" s="258">
        <v>25</v>
      </c>
      <c r="B31" s="254" t="s">
        <v>653</v>
      </c>
      <c r="C31" s="246">
        <v>1</v>
      </c>
      <c r="D31" s="290" t="s">
        <v>256</v>
      </c>
      <c r="E31" s="246">
        <v>227000</v>
      </c>
      <c r="F31" s="258">
        <v>2</v>
      </c>
      <c r="G31" s="329">
        <v>182700</v>
      </c>
      <c r="H31" s="331">
        <f t="shared" si="0"/>
        <v>80.48458149779735</v>
      </c>
    </row>
    <row r="32" spans="1:8" s="66" customFormat="1" ht="21" customHeight="1">
      <c r="A32" s="291">
        <v>26</v>
      </c>
      <c r="B32" s="254" t="s">
        <v>278</v>
      </c>
      <c r="C32" s="246">
        <v>1</v>
      </c>
      <c r="D32" s="290" t="s">
        <v>213</v>
      </c>
      <c r="E32" s="246">
        <v>152840</v>
      </c>
      <c r="F32" s="315">
        <v>2</v>
      </c>
      <c r="G32" s="334">
        <v>152840</v>
      </c>
      <c r="H32" s="345">
        <f t="shared" si="0"/>
        <v>100</v>
      </c>
    </row>
    <row r="33" spans="1:8" s="66" customFormat="1" ht="23.25" customHeight="1">
      <c r="A33" s="300" t="s">
        <v>427</v>
      </c>
      <c r="B33" s="254" t="s">
        <v>291</v>
      </c>
      <c r="C33" s="246">
        <v>18</v>
      </c>
      <c r="D33" s="290" t="s">
        <v>284</v>
      </c>
      <c r="E33" s="246">
        <v>4312000</v>
      </c>
      <c r="F33" s="258">
        <v>2</v>
      </c>
      <c r="G33" s="329">
        <v>2288131.58</v>
      </c>
      <c r="H33" s="331">
        <f t="shared" si="0"/>
        <v>53.064275974025975</v>
      </c>
    </row>
    <row r="34" spans="1:8" s="66" customFormat="1" ht="23.25" customHeight="1">
      <c r="A34" s="278" t="s">
        <v>428</v>
      </c>
      <c r="B34" s="255" t="s">
        <v>654</v>
      </c>
      <c r="C34" s="252">
        <v>2</v>
      </c>
      <c r="D34" s="253" t="s">
        <v>168</v>
      </c>
      <c r="E34" s="55">
        <v>9400</v>
      </c>
      <c r="F34" s="248">
        <v>1</v>
      </c>
      <c r="G34" s="338">
        <v>0</v>
      </c>
      <c r="H34" s="339">
        <f t="shared" si="0"/>
        <v>0</v>
      </c>
    </row>
    <row r="35" spans="1:8" ht="37.5" customHeight="1">
      <c r="A35" s="52" t="s">
        <v>429</v>
      </c>
      <c r="B35" s="301" t="s">
        <v>353</v>
      </c>
      <c r="C35" s="58">
        <v>9</v>
      </c>
      <c r="D35" s="58" t="s">
        <v>307</v>
      </c>
      <c r="E35" s="58">
        <v>599810</v>
      </c>
      <c r="F35" s="258">
        <v>2</v>
      </c>
      <c r="G35" s="330">
        <v>494126</v>
      </c>
      <c r="H35" s="331">
        <f t="shared" si="0"/>
        <v>82.380420466481056</v>
      </c>
    </row>
    <row r="36" spans="1:8" ht="39" customHeight="1">
      <c r="A36" s="278" t="s">
        <v>433</v>
      </c>
      <c r="B36" s="206" t="s">
        <v>655</v>
      </c>
      <c r="C36" s="46">
        <v>515</v>
      </c>
      <c r="D36" s="46" t="s">
        <v>168</v>
      </c>
      <c r="E36" s="46">
        <v>244000</v>
      </c>
      <c r="F36" s="248">
        <v>1</v>
      </c>
      <c r="G36" s="340">
        <v>192878</v>
      </c>
      <c r="H36" s="339">
        <f t="shared" si="0"/>
        <v>79.04836065573771</v>
      </c>
    </row>
    <row r="37" spans="1:8" ht="23.25" customHeight="1">
      <c r="A37" s="279" t="s">
        <v>435</v>
      </c>
      <c r="B37" s="206" t="s">
        <v>309</v>
      </c>
      <c r="C37" s="46">
        <v>50</v>
      </c>
      <c r="D37" s="46" t="s">
        <v>168</v>
      </c>
      <c r="E37" s="46">
        <v>48000</v>
      </c>
      <c r="F37" s="248">
        <v>1</v>
      </c>
      <c r="G37" s="340">
        <v>36800</v>
      </c>
      <c r="H37" s="339">
        <f t="shared" si="0"/>
        <v>76.666666666666671</v>
      </c>
    </row>
    <row r="38" spans="1:8" ht="36" customHeight="1">
      <c r="A38" s="279" t="s">
        <v>439</v>
      </c>
      <c r="B38" s="206" t="s">
        <v>656</v>
      </c>
      <c r="C38" s="55">
        <v>3533</v>
      </c>
      <c r="D38" s="55" t="s">
        <v>168</v>
      </c>
      <c r="E38" s="55">
        <v>353300</v>
      </c>
      <c r="F38" s="248">
        <v>1</v>
      </c>
      <c r="G38" s="340">
        <v>353300</v>
      </c>
      <c r="H38" s="339">
        <f t="shared" si="0"/>
        <v>100</v>
      </c>
    </row>
    <row r="39" spans="1:8" ht="36" customHeight="1">
      <c r="A39" s="297" t="s">
        <v>458</v>
      </c>
      <c r="B39" s="302" t="s">
        <v>657</v>
      </c>
      <c r="C39" s="296">
        <v>15000</v>
      </c>
      <c r="D39" s="303" t="s">
        <v>364</v>
      </c>
      <c r="E39" s="296">
        <v>45000</v>
      </c>
      <c r="F39" s="292">
        <v>3</v>
      </c>
      <c r="G39" s="347">
        <v>41091</v>
      </c>
      <c r="H39" s="337">
        <f t="shared" si="0"/>
        <v>91.313333333333333</v>
      </c>
    </row>
    <row r="40" spans="1:8" ht="35.25" customHeight="1">
      <c r="A40" s="300" t="s">
        <v>459</v>
      </c>
      <c r="B40" s="301" t="s">
        <v>353</v>
      </c>
      <c r="C40" s="58">
        <v>18</v>
      </c>
      <c r="D40" s="304" t="s">
        <v>307</v>
      </c>
      <c r="E40" s="58">
        <v>7200</v>
      </c>
      <c r="F40" s="315">
        <v>2</v>
      </c>
      <c r="G40" s="333">
        <v>7200</v>
      </c>
      <c r="H40" s="345">
        <f t="shared" si="0"/>
        <v>100</v>
      </c>
    </row>
    <row r="41" spans="1:8" ht="36" customHeight="1">
      <c r="A41" s="300" t="s">
        <v>518</v>
      </c>
      <c r="B41" s="305" t="s">
        <v>658</v>
      </c>
      <c r="C41" s="246">
        <v>36</v>
      </c>
      <c r="D41" s="246" t="s">
        <v>284</v>
      </c>
      <c r="E41" s="246">
        <v>793850</v>
      </c>
      <c r="F41" s="258">
        <v>2</v>
      </c>
      <c r="G41" s="330">
        <v>431628</v>
      </c>
      <c r="H41" s="346">
        <f t="shared" si="0"/>
        <v>54.37148075832966</v>
      </c>
    </row>
    <row r="42" spans="1:8" ht="39" customHeight="1">
      <c r="A42" s="300" t="s">
        <v>524</v>
      </c>
      <c r="B42" s="301" t="s">
        <v>674</v>
      </c>
      <c r="C42" s="58">
        <v>2</v>
      </c>
      <c r="D42" s="304" t="s">
        <v>307</v>
      </c>
      <c r="E42" s="58">
        <v>40000</v>
      </c>
      <c r="F42" s="315">
        <v>2</v>
      </c>
      <c r="G42" s="333">
        <v>40000</v>
      </c>
      <c r="H42" s="345">
        <f t="shared" si="0"/>
        <v>100</v>
      </c>
    </row>
    <row r="43" spans="1:8" ht="41.25" customHeight="1">
      <c r="A43" s="300" t="s">
        <v>526</v>
      </c>
      <c r="B43" s="305" t="s">
        <v>675</v>
      </c>
      <c r="C43" s="306">
        <v>1100</v>
      </c>
      <c r="D43" s="58" t="s">
        <v>168</v>
      </c>
      <c r="E43" s="58">
        <v>220000</v>
      </c>
      <c r="F43" s="258">
        <v>2</v>
      </c>
      <c r="G43" s="330">
        <v>209810</v>
      </c>
      <c r="H43" s="346">
        <f t="shared" si="0"/>
        <v>95.368181818181824</v>
      </c>
    </row>
    <row r="44" spans="1:8" ht="42" customHeight="1">
      <c r="A44" s="300" t="s">
        <v>529</v>
      </c>
      <c r="B44" s="305" t="s">
        <v>677</v>
      </c>
      <c r="C44" s="282">
        <v>720</v>
      </c>
      <c r="D44" s="282" t="s">
        <v>168</v>
      </c>
      <c r="E44" s="282">
        <v>277200</v>
      </c>
      <c r="F44" s="258">
        <v>2</v>
      </c>
      <c r="G44" s="330">
        <v>0</v>
      </c>
      <c r="H44" s="331">
        <f t="shared" si="0"/>
        <v>0</v>
      </c>
    </row>
    <row r="45" spans="1:8" ht="42" customHeight="1">
      <c r="A45" s="279" t="s">
        <v>536</v>
      </c>
      <c r="B45" s="51" t="s">
        <v>679</v>
      </c>
      <c r="C45" s="281">
        <v>20</v>
      </c>
      <c r="D45" s="281" t="s">
        <v>168</v>
      </c>
      <c r="E45" s="286">
        <v>24000</v>
      </c>
      <c r="F45" s="289">
        <v>1</v>
      </c>
      <c r="G45" s="340">
        <v>5800</v>
      </c>
      <c r="H45" s="339">
        <f t="shared" si="0"/>
        <v>24.166666666666668</v>
      </c>
    </row>
    <row r="46" spans="1:8" ht="19.5" customHeight="1">
      <c r="A46" s="300" t="s">
        <v>538</v>
      </c>
      <c r="B46" s="288" t="s">
        <v>519</v>
      </c>
      <c r="C46" s="307">
        <v>17</v>
      </c>
      <c r="D46" s="308" t="s">
        <v>284</v>
      </c>
      <c r="E46" s="309">
        <v>6800</v>
      </c>
      <c r="F46" s="310">
        <v>2</v>
      </c>
      <c r="G46" s="330">
        <v>0</v>
      </c>
      <c r="H46" s="331">
        <f t="shared" si="0"/>
        <v>0</v>
      </c>
    </row>
    <row r="47" spans="1:8" ht="39.75" customHeight="1">
      <c r="A47" s="248">
        <v>41</v>
      </c>
      <c r="B47" s="247" t="s">
        <v>680</v>
      </c>
      <c r="C47" s="55">
        <v>1</v>
      </c>
      <c r="D47" s="245" t="s">
        <v>256</v>
      </c>
      <c r="E47" s="55">
        <v>50000</v>
      </c>
      <c r="F47" s="248">
        <v>1</v>
      </c>
      <c r="G47" s="340">
        <v>0</v>
      </c>
      <c r="H47" s="339">
        <f t="shared" si="0"/>
        <v>0</v>
      </c>
    </row>
    <row r="48" spans="1:8" ht="75.75" customHeight="1">
      <c r="A48" s="300" t="s">
        <v>543</v>
      </c>
      <c r="B48" s="305" t="s">
        <v>681</v>
      </c>
      <c r="C48" s="306" t="s">
        <v>682</v>
      </c>
      <c r="D48" s="256" t="s">
        <v>683</v>
      </c>
      <c r="E48" s="58">
        <v>85200</v>
      </c>
      <c r="F48" s="258">
        <v>2</v>
      </c>
      <c r="G48" s="330">
        <v>0</v>
      </c>
      <c r="H48" s="331">
        <f t="shared" si="0"/>
        <v>0</v>
      </c>
    </row>
    <row r="49" spans="1:10" ht="39.75" customHeight="1">
      <c r="A49" s="300" t="s">
        <v>544</v>
      </c>
      <c r="B49" s="59" t="s">
        <v>684</v>
      </c>
      <c r="C49" s="58" t="s">
        <v>284</v>
      </c>
      <c r="D49" s="306">
        <v>1681</v>
      </c>
      <c r="E49" s="58">
        <v>200000</v>
      </c>
      <c r="F49" s="258">
        <v>2</v>
      </c>
      <c r="G49" s="330">
        <v>0</v>
      </c>
      <c r="H49" s="331">
        <f t="shared" si="0"/>
        <v>0</v>
      </c>
    </row>
    <row r="50" spans="1:10" ht="44.25" customHeight="1">
      <c r="A50" s="52" t="s">
        <v>545</v>
      </c>
      <c r="B50" s="59" t="s">
        <v>685</v>
      </c>
      <c r="C50" s="58" t="s">
        <v>284</v>
      </c>
      <c r="D50" s="306">
        <v>100</v>
      </c>
      <c r="E50" s="58">
        <v>20000</v>
      </c>
      <c r="F50" s="258">
        <v>2</v>
      </c>
      <c r="G50" s="330">
        <v>0</v>
      </c>
      <c r="H50" s="331">
        <f t="shared" si="0"/>
        <v>0</v>
      </c>
    </row>
    <row r="51" spans="1:10" ht="46.5" customHeight="1">
      <c r="A51" s="278" t="s">
        <v>546</v>
      </c>
      <c r="B51" s="41" t="s">
        <v>686</v>
      </c>
      <c r="C51" s="46" t="s">
        <v>168</v>
      </c>
      <c r="D51" s="46">
        <v>345</v>
      </c>
      <c r="E51" s="46">
        <v>262700</v>
      </c>
      <c r="F51" s="40">
        <v>1</v>
      </c>
      <c r="G51" s="340">
        <v>0</v>
      </c>
      <c r="H51" s="339">
        <f t="shared" si="0"/>
        <v>0</v>
      </c>
    </row>
    <row r="52" spans="1:10" ht="45" customHeight="1">
      <c r="A52" s="312" t="s">
        <v>690</v>
      </c>
      <c r="B52" s="313" t="s">
        <v>660</v>
      </c>
      <c r="C52" s="314">
        <v>9</v>
      </c>
      <c r="D52" s="314" t="s">
        <v>307</v>
      </c>
      <c r="E52" s="314">
        <v>1048700</v>
      </c>
      <c r="F52" s="315">
        <v>2</v>
      </c>
      <c r="G52" s="330">
        <v>1048700</v>
      </c>
      <c r="H52" s="332">
        <f t="shared" si="0"/>
        <v>100</v>
      </c>
    </row>
    <row r="53" spans="1:10" ht="44.25" customHeight="1">
      <c r="A53" s="316" t="s">
        <v>606</v>
      </c>
      <c r="B53" s="317" t="s">
        <v>676</v>
      </c>
      <c r="C53" s="314">
        <v>390</v>
      </c>
      <c r="D53" s="314" t="s">
        <v>168</v>
      </c>
      <c r="E53" s="314">
        <v>310050</v>
      </c>
      <c r="F53" s="315">
        <v>2</v>
      </c>
      <c r="G53" s="330">
        <v>310050</v>
      </c>
      <c r="H53" s="332">
        <f t="shared" si="0"/>
        <v>100</v>
      </c>
    </row>
    <row r="54" spans="1:10" ht="68.25" customHeight="1">
      <c r="A54" s="280" t="s">
        <v>607</v>
      </c>
      <c r="B54" s="318" t="s">
        <v>678</v>
      </c>
      <c r="C54" s="319">
        <v>2629</v>
      </c>
      <c r="D54" s="319" t="s">
        <v>168</v>
      </c>
      <c r="E54" s="319">
        <v>451450</v>
      </c>
      <c r="F54" s="320" t="s">
        <v>9</v>
      </c>
      <c r="G54" s="330">
        <v>451450</v>
      </c>
      <c r="H54" s="332">
        <f t="shared" si="0"/>
        <v>100</v>
      </c>
    </row>
    <row r="55" spans="1:10" s="66" customFormat="1" ht="37.5" customHeight="1">
      <c r="A55" s="321" t="s">
        <v>608</v>
      </c>
      <c r="B55" s="322" t="s">
        <v>661</v>
      </c>
      <c r="C55" s="323">
        <v>510</v>
      </c>
      <c r="D55" s="323" t="s">
        <v>168</v>
      </c>
      <c r="E55" s="323">
        <v>7300000</v>
      </c>
      <c r="F55" s="324">
        <v>2</v>
      </c>
      <c r="G55" s="329">
        <v>483312</v>
      </c>
      <c r="H55" s="331">
        <f t="shared" si="0"/>
        <v>6.620712328767123</v>
      </c>
    </row>
    <row r="56" spans="1:10" s="66" customFormat="1" ht="59.25" customHeight="1">
      <c r="A56" s="321" t="s">
        <v>615</v>
      </c>
      <c r="B56" s="322" t="s">
        <v>687</v>
      </c>
      <c r="C56" s="323">
        <v>900</v>
      </c>
      <c r="D56" s="323" t="s">
        <v>168</v>
      </c>
      <c r="E56" s="323">
        <v>3500000</v>
      </c>
      <c r="F56" s="324">
        <v>2</v>
      </c>
      <c r="G56" s="329">
        <v>148500</v>
      </c>
      <c r="H56" s="331">
        <f t="shared" si="0"/>
        <v>4.2428571428571429</v>
      </c>
      <c r="J56" s="331">
        <f>SUM(G55:G56,G58)</f>
        <v>631812</v>
      </c>
    </row>
    <row r="57" spans="1:10" s="66" customFormat="1" ht="60" customHeight="1">
      <c r="A57" s="325" t="s">
        <v>616</v>
      </c>
      <c r="B57" s="326" t="s">
        <v>688</v>
      </c>
      <c r="C57" s="327">
        <v>15</v>
      </c>
      <c r="D57" s="327" t="s">
        <v>176</v>
      </c>
      <c r="E57" s="327">
        <v>5000000</v>
      </c>
      <c r="F57" s="328">
        <v>1</v>
      </c>
      <c r="G57" s="329">
        <v>567958</v>
      </c>
      <c r="H57" s="331">
        <f t="shared" si="0"/>
        <v>11.359159999999999</v>
      </c>
      <c r="J57" s="331">
        <f>SUM(G55:G56,G58)</f>
        <v>631812</v>
      </c>
    </row>
    <row r="58" spans="1:10" s="66" customFormat="1" ht="39" customHeight="1">
      <c r="A58" s="321" t="s">
        <v>620</v>
      </c>
      <c r="B58" s="322" t="s">
        <v>689</v>
      </c>
      <c r="C58" s="323">
        <v>5</v>
      </c>
      <c r="D58" s="323" t="s">
        <v>176</v>
      </c>
      <c r="E58" s="323">
        <v>5000000</v>
      </c>
      <c r="F58" s="324">
        <v>2</v>
      </c>
      <c r="G58" s="329">
        <v>0</v>
      </c>
      <c r="H58" s="331">
        <f t="shared" si="0"/>
        <v>0</v>
      </c>
    </row>
    <row r="59" spans="1:10" ht="20.100000000000001" customHeight="1">
      <c r="A59" s="277" t="s">
        <v>3</v>
      </c>
      <c r="B59" s="277" t="s">
        <v>691</v>
      </c>
      <c r="C59" s="64"/>
      <c r="D59" s="64"/>
      <c r="E59" s="65">
        <f>SUM(E7:E11,E12:E18,E19,E20,E21,E22,E23,E24:E30,E31,E32,E33,E34,E35,E36,E37,E38,E39,E40,E41,E42,E43:E44,E45,E46,E47,E48:E50,E51,E52:E54,E55:E58)</f>
        <v>33538250</v>
      </c>
      <c r="F59" s="277"/>
      <c r="G59" s="330">
        <f>SUM(G7:G58)</f>
        <v>9398130.5800000001</v>
      </c>
      <c r="H59" s="331">
        <f t="shared" si="0"/>
        <v>28.022125722123246</v>
      </c>
    </row>
    <row r="60" spans="1:10" ht="15.75" customHeight="1">
      <c r="B60" s="283"/>
      <c r="C60" s="283"/>
      <c r="D60" s="283"/>
    </row>
    <row r="61" spans="1:10">
      <c r="B61" s="283"/>
      <c r="C61" s="283"/>
      <c r="D61" s="283"/>
    </row>
    <row r="62" spans="1:10">
      <c r="B62" s="283"/>
      <c r="C62" s="284"/>
      <c r="D62" s="283"/>
    </row>
    <row r="63" spans="1:10">
      <c r="B63" s="283"/>
      <c r="C63" s="284"/>
      <c r="D63" s="283"/>
    </row>
    <row r="64" spans="1:10">
      <c r="B64" s="283"/>
      <c r="C64" s="284"/>
      <c r="D64" s="283"/>
    </row>
    <row r="65" spans="2:5">
      <c r="B65" s="283"/>
      <c r="C65" s="284"/>
      <c r="D65" s="283"/>
    </row>
    <row r="66" spans="2:5">
      <c r="B66" s="283"/>
      <c r="C66" s="284"/>
      <c r="D66" s="283"/>
    </row>
    <row r="67" spans="2:5">
      <c r="E67" s="39" t="s">
        <v>82</v>
      </c>
    </row>
    <row r="75" spans="2:5">
      <c r="B75" s="283"/>
      <c r="C75" s="283"/>
      <c r="D75" s="283"/>
    </row>
    <row r="76" spans="2:5">
      <c r="B76" s="283"/>
      <c r="C76" s="283"/>
      <c r="D76" s="283"/>
    </row>
    <row r="77" spans="2:5">
      <c r="B77" s="283"/>
      <c r="C77" s="283"/>
      <c r="D77" s="283"/>
    </row>
  </sheetData>
  <mergeCells count="8">
    <mergeCell ref="F5:F6"/>
    <mergeCell ref="A1:F1"/>
    <mergeCell ref="A2:F2"/>
    <mergeCell ref="A3:F3"/>
    <mergeCell ref="A5:A6"/>
    <mergeCell ref="B5:B6"/>
    <mergeCell ref="C5:D5"/>
    <mergeCell ref="E5:E6"/>
  </mergeCells>
  <printOptions horizontalCentered="1"/>
  <pageMargins left="0.19685039370078741" right="0" top="0.27559055118110237" bottom="0" header="0.15748031496062992" footer="0.35433070866141736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4:N334"/>
  <sheetViews>
    <sheetView topLeftCell="A7" workbookViewId="0">
      <selection activeCell="G9" sqref="G9"/>
    </sheetView>
  </sheetViews>
  <sheetFormatPr defaultRowHeight="12.75"/>
  <cols>
    <col min="2" max="2" width="41.28515625" customWidth="1"/>
    <col min="13" max="13" width="11.7109375" customWidth="1"/>
    <col min="17" max="17" width="22.85546875" customWidth="1"/>
  </cols>
  <sheetData>
    <row r="4" spans="1:14" ht="21.75">
      <c r="A4" s="984"/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</row>
    <row r="5" spans="1:14" ht="21.75">
      <c r="A5" s="985" t="s">
        <v>460</v>
      </c>
      <c r="B5" s="985"/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</row>
    <row r="6" spans="1:14" ht="21.75">
      <c r="A6" s="87">
        <v>1</v>
      </c>
      <c r="B6" s="88" t="s">
        <v>162</v>
      </c>
      <c r="C6" s="89">
        <v>60</v>
      </c>
      <c r="D6" s="89" t="s">
        <v>168</v>
      </c>
      <c r="E6" s="90">
        <v>168000</v>
      </c>
      <c r="F6" s="89" t="s">
        <v>169</v>
      </c>
      <c r="G6" s="87" t="s">
        <v>170</v>
      </c>
      <c r="H6" s="87">
        <v>4</v>
      </c>
      <c r="I6" s="87">
        <v>2</v>
      </c>
      <c r="J6" s="87">
        <v>3</v>
      </c>
      <c r="K6" s="147"/>
      <c r="L6" s="90">
        <v>90</v>
      </c>
      <c r="M6" s="90">
        <f>SUM(M7:M11)</f>
        <v>136500</v>
      </c>
      <c r="N6" s="147">
        <f>SUM(M6*100)/E6</f>
        <v>81.25</v>
      </c>
    </row>
    <row r="7" spans="1:14" ht="43.5">
      <c r="A7" s="91"/>
      <c r="B7" s="92" t="s">
        <v>163</v>
      </c>
      <c r="C7" s="93">
        <v>60</v>
      </c>
      <c r="D7" s="93" t="s">
        <v>168</v>
      </c>
      <c r="E7" s="94">
        <v>9000</v>
      </c>
      <c r="F7" s="95"/>
      <c r="G7" s="91"/>
      <c r="H7" s="91"/>
      <c r="I7" s="91"/>
      <c r="J7" s="91"/>
      <c r="K7" s="199" t="s">
        <v>474</v>
      </c>
      <c r="L7" s="159">
        <v>100</v>
      </c>
      <c r="M7" s="159">
        <v>9000</v>
      </c>
      <c r="N7" s="199">
        <f>SUM(M7*100)/E7</f>
        <v>100</v>
      </c>
    </row>
    <row r="8" spans="1:14" ht="43.5">
      <c r="A8" s="91"/>
      <c r="B8" s="96" t="s">
        <v>164</v>
      </c>
      <c r="C8" s="94">
        <v>60</v>
      </c>
      <c r="D8" s="93" t="s">
        <v>168</v>
      </c>
      <c r="E8" s="94">
        <v>9000</v>
      </c>
      <c r="F8" s="95"/>
      <c r="G8" s="91"/>
      <c r="H8" s="91"/>
      <c r="I8" s="91"/>
      <c r="J8" s="91"/>
      <c r="K8" s="199" t="s">
        <v>474</v>
      </c>
      <c r="L8" s="159">
        <v>100</v>
      </c>
      <c r="M8" s="159">
        <v>9000</v>
      </c>
      <c r="N8" s="199">
        <f>SUM(M8*100)/E8</f>
        <v>100</v>
      </c>
    </row>
    <row r="9" spans="1:14" ht="43.5">
      <c r="A9" s="91"/>
      <c r="B9" s="96" t="s">
        <v>165</v>
      </c>
      <c r="C9" s="94">
        <v>40</v>
      </c>
      <c r="D9" s="93" t="s">
        <v>171</v>
      </c>
      <c r="E9" s="94">
        <v>120000</v>
      </c>
      <c r="F9" s="95"/>
      <c r="G9" s="91"/>
      <c r="H9" s="91"/>
      <c r="I9" s="91"/>
      <c r="J9" s="91"/>
      <c r="K9" s="199" t="s">
        <v>554</v>
      </c>
      <c r="L9" s="159">
        <v>100</v>
      </c>
      <c r="M9" s="159">
        <v>112500</v>
      </c>
      <c r="N9" s="199">
        <f>SUM(M9*100)/E9</f>
        <v>93.75</v>
      </c>
    </row>
    <row r="10" spans="1:14" ht="21.75">
      <c r="A10" s="91"/>
      <c r="B10" s="96" t="s">
        <v>166</v>
      </c>
      <c r="C10" s="94">
        <v>60</v>
      </c>
      <c r="D10" s="93" t="s">
        <v>168</v>
      </c>
      <c r="E10" s="94">
        <v>24000</v>
      </c>
      <c r="F10" s="95"/>
      <c r="G10" s="91"/>
      <c r="H10" s="91"/>
      <c r="I10" s="91"/>
      <c r="J10" s="91"/>
      <c r="K10" s="199">
        <v>0</v>
      </c>
      <c r="L10" s="159">
        <v>0</v>
      </c>
      <c r="M10" s="159">
        <v>0</v>
      </c>
      <c r="N10" s="159">
        <v>0</v>
      </c>
    </row>
    <row r="11" spans="1:14" ht="43.5">
      <c r="A11" s="91"/>
      <c r="B11" s="97" t="s">
        <v>167</v>
      </c>
      <c r="C11" s="93">
        <v>1</v>
      </c>
      <c r="D11" s="93" t="s">
        <v>172</v>
      </c>
      <c r="E11" s="93">
        <v>6000</v>
      </c>
      <c r="F11" s="95"/>
      <c r="G11" s="91"/>
      <c r="H11" s="91"/>
      <c r="I11" s="91"/>
      <c r="J11" s="91"/>
      <c r="K11" s="199" t="s">
        <v>475</v>
      </c>
      <c r="L11" s="159">
        <v>100</v>
      </c>
      <c r="M11" s="159">
        <v>6000</v>
      </c>
      <c r="N11" s="199">
        <f t="shared" ref="N11:N17" si="0">SUM(M11*100)/E11</f>
        <v>100</v>
      </c>
    </row>
    <row r="12" spans="1:14" ht="21.75">
      <c r="A12" s="87">
        <v>2</v>
      </c>
      <c r="B12" s="98" t="s">
        <v>179</v>
      </c>
      <c r="C12" s="99">
        <v>100</v>
      </c>
      <c r="D12" s="99" t="s">
        <v>168</v>
      </c>
      <c r="E12" s="99">
        <v>82000</v>
      </c>
      <c r="F12" s="89" t="s">
        <v>169</v>
      </c>
      <c r="G12" s="87" t="s">
        <v>170</v>
      </c>
      <c r="H12" s="87">
        <v>4</v>
      </c>
      <c r="I12" s="87">
        <v>2</v>
      </c>
      <c r="J12" s="87">
        <v>3</v>
      </c>
      <c r="K12" s="90"/>
      <c r="L12" s="90">
        <v>100</v>
      </c>
      <c r="M12" s="90">
        <f>SUM(M13:M17)</f>
        <v>78695</v>
      </c>
      <c r="N12" s="147">
        <f t="shared" si="0"/>
        <v>95.969512195121951</v>
      </c>
    </row>
    <row r="13" spans="1:14" ht="43.5">
      <c r="A13" s="91"/>
      <c r="B13" s="100" t="s">
        <v>173</v>
      </c>
      <c r="C13" s="94">
        <v>100</v>
      </c>
      <c r="D13" s="94" t="s">
        <v>168</v>
      </c>
      <c r="E13" s="94">
        <v>15000</v>
      </c>
      <c r="F13" s="95"/>
      <c r="G13" s="91"/>
      <c r="H13" s="91"/>
      <c r="I13" s="91"/>
      <c r="J13" s="91"/>
      <c r="K13" s="159" t="s">
        <v>476</v>
      </c>
      <c r="L13" s="159">
        <v>100</v>
      </c>
      <c r="M13" s="159">
        <v>15000</v>
      </c>
      <c r="N13" s="199">
        <f t="shared" si="0"/>
        <v>100</v>
      </c>
    </row>
    <row r="14" spans="1:14" ht="21.75">
      <c r="A14" s="91"/>
      <c r="B14" s="100" t="s">
        <v>174</v>
      </c>
      <c r="C14" s="94">
        <v>2</v>
      </c>
      <c r="D14" s="94" t="s">
        <v>171</v>
      </c>
      <c r="E14" s="101">
        <v>6000</v>
      </c>
      <c r="F14" s="95"/>
      <c r="G14" s="91"/>
      <c r="H14" s="91"/>
      <c r="I14" s="91"/>
      <c r="J14" s="91"/>
      <c r="K14" s="159" t="s">
        <v>555</v>
      </c>
      <c r="L14" s="159">
        <v>100</v>
      </c>
      <c r="M14" s="159">
        <v>6000</v>
      </c>
      <c r="N14" s="199">
        <f t="shared" si="0"/>
        <v>100</v>
      </c>
    </row>
    <row r="15" spans="1:14" ht="43.5">
      <c r="A15" s="91"/>
      <c r="B15" s="100" t="s">
        <v>175</v>
      </c>
      <c r="C15" s="101">
        <v>5</v>
      </c>
      <c r="D15" s="102" t="s">
        <v>176</v>
      </c>
      <c r="E15" s="101">
        <v>50000</v>
      </c>
      <c r="F15" s="95"/>
      <c r="G15" s="91"/>
      <c r="H15" s="91"/>
      <c r="I15" s="91"/>
      <c r="J15" s="91"/>
      <c r="K15" s="150" t="s">
        <v>477</v>
      </c>
      <c r="L15" s="150">
        <v>100</v>
      </c>
      <c r="M15" s="150">
        <v>50000</v>
      </c>
      <c r="N15" s="199">
        <f t="shared" si="0"/>
        <v>100</v>
      </c>
    </row>
    <row r="16" spans="1:14" ht="21.75">
      <c r="A16" s="91"/>
      <c r="B16" s="100" t="s">
        <v>177</v>
      </c>
      <c r="C16" s="101">
        <v>1</v>
      </c>
      <c r="D16" s="102" t="s">
        <v>178</v>
      </c>
      <c r="E16" s="103">
        <v>6000</v>
      </c>
      <c r="F16" s="95"/>
      <c r="G16" s="91"/>
      <c r="H16" s="91"/>
      <c r="I16" s="91"/>
      <c r="J16" s="91"/>
      <c r="K16" s="150" t="s">
        <v>556</v>
      </c>
      <c r="L16" s="150">
        <v>100</v>
      </c>
      <c r="M16" s="150">
        <v>6000</v>
      </c>
      <c r="N16" s="199">
        <f t="shared" si="0"/>
        <v>100</v>
      </c>
    </row>
    <row r="17" spans="1:14" ht="21.75">
      <c r="A17" s="91"/>
      <c r="B17" s="96" t="s">
        <v>167</v>
      </c>
      <c r="C17" s="101">
        <v>1</v>
      </c>
      <c r="D17" s="93" t="s">
        <v>172</v>
      </c>
      <c r="E17" s="103">
        <v>5000</v>
      </c>
      <c r="F17" s="95"/>
      <c r="G17" s="91"/>
      <c r="H17" s="91"/>
      <c r="I17" s="91"/>
      <c r="J17" s="91"/>
      <c r="K17" s="150" t="s">
        <v>82</v>
      </c>
      <c r="L17" s="150">
        <v>80</v>
      </c>
      <c r="M17" s="150">
        <v>1695</v>
      </c>
      <c r="N17" s="199">
        <f t="shared" si="0"/>
        <v>33.9</v>
      </c>
    </row>
    <row r="18" spans="1:14" ht="21.75">
      <c r="A18" s="87">
        <v>3</v>
      </c>
      <c r="B18" s="98" t="s">
        <v>206</v>
      </c>
      <c r="C18" s="99">
        <v>600</v>
      </c>
      <c r="D18" s="99" t="s">
        <v>168</v>
      </c>
      <c r="E18" s="105">
        <v>120000</v>
      </c>
      <c r="F18" s="89" t="s">
        <v>169</v>
      </c>
      <c r="G18" s="87" t="s">
        <v>170</v>
      </c>
      <c r="H18" s="87">
        <v>1</v>
      </c>
      <c r="I18" s="87">
        <v>2</v>
      </c>
      <c r="J18" s="87">
        <v>1</v>
      </c>
      <c r="K18" s="203">
        <v>0</v>
      </c>
      <c r="L18" s="151">
        <v>0</v>
      </c>
      <c r="M18" s="151">
        <v>0</v>
      </c>
      <c r="N18" s="151">
        <v>0</v>
      </c>
    </row>
    <row r="19" spans="1:14" ht="43.5">
      <c r="A19" s="91"/>
      <c r="B19" s="96" t="s">
        <v>181</v>
      </c>
      <c r="C19" s="101" t="s">
        <v>182</v>
      </c>
      <c r="D19" s="101" t="s">
        <v>168</v>
      </c>
      <c r="E19" s="106">
        <v>24000</v>
      </c>
      <c r="F19" s="95"/>
      <c r="G19" s="91"/>
      <c r="H19" s="91"/>
      <c r="I19" s="91"/>
      <c r="J19" s="91"/>
      <c r="K19" s="200">
        <v>0</v>
      </c>
      <c r="L19" s="152">
        <v>0</v>
      </c>
      <c r="M19" s="152">
        <v>0</v>
      </c>
      <c r="N19" s="152">
        <v>0</v>
      </c>
    </row>
    <row r="20" spans="1:14" ht="43.5">
      <c r="A20" s="91"/>
      <c r="B20" s="96" t="s">
        <v>183</v>
      </c>
      <c r="C20" s="101" t="s">
        <v>182</v>
      </c>
      <c r="D20" s="101" t="s">
        <v>168</v>
      </c>
      <c r="E20" s="106">
        <v>24000</v>
      </c>
      <c r="F20" s="95"/>
      <c r="G20" s="91"/>
      <c r="H20" s="91"/>
      <c r="I20" s="91"/>
      <c r="J20" s="91"/>
      <c r="K20" s="200">
        <v>0</v>
      </c>
      <c r="L20" s="152">
        <v>0</v>
      </c>
      <c r="M20" s="152">
        <v>0</v>
      </c>
      <c r="N20" s="152">
        <v>0</v>
      </c>
    </row>
    <row r="21" spans="1:14" ht="43.5">
      <c r="A21" s="91"/>
      <c r="B21" s="96" t="s">
        <v>184</v>
      </c>
      <c r="C21" s="101" t="s">
        <v>185</v>
      </c>
      <c r="D21" s="101" t="s">
        <v>168</v>
      </c>
      <c r="E21" s="106">
        <v>29000</v>
      </c>
      <c r="F21" s="95"/>
      <c r="G21" s="91"/>
      <c r="H21" s="91"/>
      <c r="I21" s="91"/>
      <c r="J21" s="91"/>
      <c r="K21" s="200">
        <v>0</v>
      </c>
      <c r="L21" s="152">
        <v>0</v>
      </c>
      <c r="M21" s="152">
        <v>0</v>
      </c>
      <c r="N21" s="152">
        <v>0</v>
      </c>
    </row>
    <row r="22" spans="1:14" ht="43.5">
      <c r="A22" s="91"/>
      <c r="B22" s="96" t="s">
        <v>186</v>
      </c>
      <c r="C22" s="101" t="s">
        <v>185</v>
      </c>
      <c r="D22" s="107" t="s">
        <v>168</v>
      </c>
      <c r="E22" s="106">
        <v>29000</v>
      </c>
      <c r="F22" s="95"/>
      <c r="G22" s="91"/>
      <c r="H22" s="91"/>
      <c r="I22" s="91"/>
      <c r="J22" s="91"/>
      <c r="K22" s="200">
        <v>0</v>
      </c>
      <c r="L22" s="152">
        <v>0</v>
      </c>
      <c r="M22" s="152">
        <v>0</v>
      </c>
      <c r="N22" s="152">
        <v>0</v>
      </c>
    </row>
    <row r="23" spans="1:14" ht="21.75">
      <c r="A23" s="91"/>
      <c r="B23" s="96" t="s">
        <v>167</v>
      </c>
      <c r="C23" s="107" t="s">
        <v>9</v>
      </c>
      <c r="D23" s="101" t="s">
        <v>172</v>
      </c>
      <c r="E23" s="106">
        <v>14000</v>
      </c>
      <c r="F23" s="95"/>
      <c r="G23" s="91"/>
      <c r="H23" s="91"/>
      <c r="I23" s="91"/>
      <c r="J23" s="91"/>
      <c r="K23" s="200">
        <v>0</v>
      </c>
      <c r="L23" s="152">
        <v>0</v>
      </c>
      <c r="M23" s="152">
        <v>0</v>
      </c>
      <c r="N23" s="152">
        <v>0</v>
      </c>
    </row>
    <row r="24" spans="1:14" ht="21.75">
      <c r="A24" s="87">
        <v>4</v>
      </c>
      <c r="B24" s="98" t="s">
        <v>191</v>
      </c>
      <c r="C24" s="99">
        <v>4</v>
      </c>
      <c r="D24" s="99" t="s">
        <v>188</v>
      </c>
      <c r="E24" s="108">
        <v>70000</v>
      </c>
      <c r="F24" s="89" t="s">
        <v>169</v>
      </c>
      <c r="G24" s="87" t="s">
        <v>170</v>
      </c>
      <c r="H24" s="87">
        <v>1</v>
      </c>
      <c r="I24" s="87">
        <v>2</v>
      </c>
      <c r="J24" s="87">
        <v>1</v>
      </c>
      <c r="K24" s="158" t="s">
        <v>478</v>
      </c>
      <c r="L24" s="153">
        <v>100</v>
      </c>
      <c r="M24" s="153">
        <f>SUM(M25:M26)</f>
        <v>70000</v>
      </c>
      <c r="N24" s="148">
        <f t="shared" ref="N24:N32" si="1">SUM(M24*100)/E24</f>
        <v>100</v>
      </c>
    </row>
    <row r="25" spans="1:14" ht="21.75">
      <c r="A25" s="91"/>
      <c r="B25" s="96" t="s">
        <v>187</v>
      </c>
      <c r="C25" s="95">
        <v>4</v>
      </c>
      <c r="D25" s="94" t="s">
        <v>188</v>
      </c>
      <c r="E25" s="110">
        <v>40000</v>
      </c>
      <c r="F25" s="95"/>
      <c r="G25" s="91"/>
      <c r="H25" s="91"/>
      <c r="I25" s="91"/>
      <c r="J25" s="91"/>
      <c r="K25" s="154" t="s">
        <v>478</v>
      </c>
      <c r="L25" s="155">
        <v>100</v>
      </c>
      <c r="M25" s="155">
        <v>40000</v>
      </c>
      <c r="N25" s="199">
        <f t="shared" si="1"/>
        <v>100</v>
      </c>
    </row>
    <row r="26" spans="1:14" ht="43.5">
      <c r="A26" s="91"/>
      <c r="B26" s="96" t="s">
        <v>189</v>
      </c>
      <c r="C26" s="94">
        <v>1</v>
      </c>
      <c r="D26" s="94" t="s">
        <v>190</v>
      </c>
      <c r="E26" s="110">
        <v>30000</v>
      </c>
      <c r="F26" s="95"/>
      <c r="G26" s="91"/>
      <c r="H26" s="91"/>
      <c r="I26" s="91"/>
      <c r="J26" s="91"/>
      <c r="K26" s="154" t="s">
        <v>479</v>
      </c>
      <c r="L26" s="155">
        <v>100</v>
      </c>
      <c r="M26" s="155">
        <v>30000</v>
      </c>
      <c r="N26" s="199">
        <f t="shared" si="1"/>
        <v>100</v>
      </c>
    </row>
    <row r="27" spans="1:14" ht="21.75">
      <c r="A27" s="111">
        <v>5</v>
      </c>
      <c r="B27" s="98" t="s">
        <v>199</v>
      </c>
      <c r="C27" s="99">
        <v>60</v>
      </c>
      <c r="D27" s="99" t="s">
        <v>168</v>
      </c>
      <c r="E27" s="108">
        <v>68000</v>
      </c>
      <c r="F27" s="89" t="s">
        <v>169</v>
      </c>
      <c r="G27" s="87" t="s">
        <v>170</v>
      </c>
      <c r="H27" s="87">
        <v>1</v>
      </c>
      <c r="I27" s="87">
        <v>2</v>
      </c>
      <c r="J27" s="87">
        <v>3</v>
      </c>
      <c r="K27" s="158"/>
      <c r="L27" s="153">
        <v>100</v>
      </c>
      <c r="M27" s="153">
        <f>SUM(M28:M32)</f>
        <v>67140</v>
      </c>
      <c r="N27" s="148">
        <f t="shared" si="1"/>
        <v>98.735294117647058</v>
      </c>
    </row>
    <row r="28" spans="1:14" ht="21.75">
      <c r="A28" s="112"/>
      <c r="B28" s="100" t="s">
        <v>193</v>
      </c>
      <c r="C28" s="113">
        <v>60</v>
      </c>
      <c r="D28" s="102" t="s">
        <v>168</v>
      </c>
      <c r="E28" s="114">
        <v>9000</v>
      </c>
      <c r="F28" s="95"/>
      <c r="G28" s="91"/>
      <c r="H28" s="91"/>
      <c r="I28" s="91"/>
      <c r="J28" s="91"/>
      <c r="K28" s="154" t="s">
        <v>474</v>
      </c>
      <c r="L28" s="154">
        <v>100</v>
      </c>
      <c r="M28" s="154">
        <v>9000</v>
      </c>
      <c r="N28" s="199">
        <f t="shared" si="1"/>
        <v>100</v>
      </c>
    </row>
    <row r="29" spans="1:14" ht="43.5">
      <c r="A29" s="112"/>
      <c r="B29" s="100" t="s">
        <v>194</v>
      </c>
      <c r="C29" s="145">
        <v>60</v>
      </c>
      <c r="D29" s="113" t="s">
        <v>168</v>
      </c>
      <c r="E29" s="115">
        <v>9000</v>
      </c>
      <c r="F29" s="95"/>
      <c r="G29" s="91"/>
      <c r="H29" s="91"/>
      <c r="I29" s="91"/>
      <c r="J29" s="91"/>
      <c r="K29" s="154" t="s">
        <v>474</v>
      </c>
      <c r="L29" s="154">
        <v>100</v>
      </c>
      <c r="M29" s="154">
        <v>9000</v>
      </c>
      <c r="N29" s="199">
        <f t="shared" si="1"/>
        <v>100</v>
      </c>
    </row>
    <row r="30" spans="1:14" ht="21.75">
      <c r="A30" s="112"/>
      <c r="B30" s="100" t="s">
        <v>195</v>
      </c>
      <c r="C30" s="113">
        <v>60</v>
      </c>
      <c r="D30" s="113" t="s">
        <v>168</v>
      </c>
      <c r="E30" s="115">
        <v>24000</v>
      </c>
      <c r="F30" s="95"/>
      <c r="G30" s="91"/>
      <c r="H30" s="91"/>
      <c r="I30" s="91"/>
      <c r="J30" s="91"/>
      <c r="K30" s="154" t="s">
        <v>474</v>
      </c>
      <c r="L30" s="154">
        <v>100</v>
      </c>
      <c r="M30" s="154">
        <v>24000</v>
      </c>
      <c r="N30" s="199">
        <f t="shared" si="1"/>
        <v>100</v>
      </c>
    </row>
    <row r="31" spans="1:14" ht="43.5">
      <c r="A31" s="112"/>
      <c r="B31" s="100" t="s">
        <v>196</v>
      </c>
      <c r="C31" s="113">
        <v>5</v>
      </c>
      <c r="D31" s="113" t="s">
        <v>171</v>
      </c>
      <c r="E31" s="115">
        <v>20000</v>
      </c>
      <c r="F31" s="95"/>
      <c r="G31" s="91"/>
      <c r="H31" s="91"/>
      <c r="I31" s="91"/>
      <c r="J31" s="91"/>
      <c r="K31" s="154" t="s">
        <v>557</v>
      </c>
      <c r="L31" s="154">
        <v>100</v>
      </c>
      <c r="M31" s="154">
        <v>20000</v>
      </c>
      <c r="N31" s="199">
        <f t="shared" si="1"/>
        <v>100</v>
      </c>
    </row>
    <row r="32" spans="1:14" ht="65.25">
      <c r="A32" s="112"/>
      <c r="B32" s="100" t="s">
        <v>197</v>
      </c>
      <c r="C32" s="113">
        <v>6</v>
      </c>
      <c r="D32" s="113" t="s">
        <v>198</v>
      </c>
      <c r="E32" s="115">
        <v>6000</v>
      </c>
      <c r="F32" s="95"/>
      <c r="G32" s="91"/>
      <c r="H32" s="91"/>
      <c r="I32" s="91"/>
      <c r="J32" s="91"/>
      <c r="K32" s="154" t="s">
        <v>480</v>
      </c>
      <c r="L32" s="154">
        <v>100</v>
      </c>
      <c r="M32" s="154">
        <v>5140</v>
      </c>
      <c r="N32" s="199">
        <f t="shared" si="1"/>
        <v>85.666666666666671</v>
      </c>
    </row>
    <row r="33" spans="1:14" ht="21.75">
      <c r="A33" s="87">
        <v>6</v>
      </c>
      <c r="B33" s="98" t="s">
        <v>204</v>
      </c>
      <c r="C33" s="116">
        <v>90</v>
      </c>
      <c r="D33" s="99" t="s">
        <v>168</v>
      </c>
      <c r="E33" s="116">
        <v>45600</v>
      </c>
      <c r="F33" s="89" t="s">
        <v>169</v>
      </c>
      <c r="G33" s="87" t="s">
        <v>170</v>
      </c>
      <c r="H33" s="87">
        <v>1</v>
      </c>
      <c r="I33" s="87">
        <v>2</v>
      </c>
      <c r="J33" s="87">
        <v>1</v>
      </c>
      <c r="K33" s="158"/>
      <c r="L33" s="158">
        <v>80</v>
      </c>
      <c r="M33" s="158">
        <f>SUM(M34:M37)</f>
        <v>35100</v>
      </c>
      <c r="N33" s="148">
        <f>SUM(M33*100)/E33</f>
        <v>76.973684210526315</v>
      </c>
    </row>
    <row r="34" spans="1:14" ht="21.75">
      <c r="A34" s="91"/>
      <c r="B34" s="96" t="s">
        <v>200</v>
      </c>
      <c r="C34" s="93"/>
      <c r="D34" s="93"/>
      <c r="E34" s="94"/>
      <c r="F34" s="95"/>
      <c r="G34" s="91"/>
      <c r="H34" s="91"/>
      <c r="I34" s="91"/>
      <c r="J34" s="91"/>
      <c r="K34" s="154"/>
      <c r="L34" s="154"/>
      <c r="M34" s="154"/>
      <c r="N34" s="154"/>
    </row>
    <row r="35" spans="1:14" ht="43.5">
      <c r="A35" s="91"/>
      <c r="B35" s="96" t="s">
        <v>201</v>
      </c>
      <c r="C35" s="94">
        <v>90</v>
      </c>
      <c r="D35" s="104" t="s">
        <v>168</v>
      </c>
      <c r="E35" s="94">
        <v>27000</v>
      </c>
      <c r="F35" s="95"/>
      <c r="G35" s="91"/>
      <c r="H35" s="91"/>
      <c r="I35" s="91"/>
      <c r="J35" s="91"/>
      <c r="K35" s="154" t="s">
        <v>495</v>
      </c>
      <c r="L35" s="154">
        <v>100</v>
      </c>
      <c r="M35" s="154">
        <v>25500</v>
      </c>
      <c r="N35" s="199">
        <f>SUM(M35*100)/E35</f>
        <v>94.444444444444443</v>
      </c>
    </row>
    <row r="36" spans="1:14" ht="43.5">
      <c r="A36" s="91"/>
      <c r="B36" s="96" t="s">
        <v>202</v>
      </c>
      <c r="C36" s="94">
        <v>24</v>
      </c>
      <c r="D36" s="104" t="s">
        <v>168</v>
      </c>
      <c r="E36" s="94">
        <v>9600</v>
      </c>
      <c r="F36" s="95"/>
      <c r="G36" s="91"/>
      <c r="H36" s="91"/>
      <c r="I36" s="91"/>
      <c r="J36" s="91"/>
      <c r="K36" s="154" t="s">
        <v>482</v>
      </c>
      <c r="L36" s="154">
        <v>100</v>
      </c>
      <c r="M36" s="154">
        <v>9600</v>
      </c>
      <c r="N36" s="199">
        <f>SUM(M36*100)/E36</f>
        <v>100</v>
      </c>
    </row>
    <row r="37" spans="1:14" ht="21.75">
      <c r="A37" s="91"/>
      <c r="B37" s="97" t="s">
        <v>203</v>
      </c>
      <c r="C37" s="93">
        <v>1</v>
      </c>
      <c r="D37" s="93" t="s">
        <v>172</v>
      </c>
      <c r="E37" s="93">
        <v>9000</v>
      </c>
      <c r="F37" s="95"/>
      <c r="G37" s="91"/>
      <c r="H37" s="91"/>
      <c r="I37" s="91"/>
      <c r="J37" s="91"/>
      <c r="K37" s="154">
        <v>0</v>
      </c>
      <c r="L37" s="154">
        <v>0</v>
      </c>
      <c r="M37" s="154">
        <v>0</v>
      </c>
      <c r="N37" s="154">
        <v>0</v>
      </c>
    </row>
    <row r="38" spans="1:14" ht="43.5">
      <c r="A38" s="87">
        <v>7</v>
      </c>
      <c r="B38" s="98" t="s">
        <v>210</v>
      </c>
      <c r="C38" s="116">
        <v>30</v>
      </c>
      <c r="D38" s="99" t="s">
        <v>168</v>
      </c>
      <c r="E38" s="116">
        <v>36000</v>
      </c>
      <c r="F38" s="89" t="s">
        <v>169</v>
      </c>
      <c r="G38" s="87" t="s">
        <v>170</v>
      </c>
      <c r="H38" s="87">
        <v>1</v>
      </c>
      <c r="I38" s="87">
        <v>2</v>
      </c>
      <c r="J38" s="87">
        <v>1</v>
      </c>
      <c r="K38" s="158"/>
      <c r="L38" s="158">
        <v>95</v>
      </c>
      <c r="M38" s="158">
        <f>SUM(M40:M41)</f>
        <v>25510</v>
      </c>
      <c r="N38" s="148">
        <f>SUM(M38*100)/E38</f>
        <v>70.861111111111114</v>
      </c>
    </row>
    <row r="39" spans="1:14" ht="21.75">
      <c r="A39" s="91"/>
      <c r="B39" s="96" t="s">
        <v>207</v>
      </c>
      <c r="C39" s="146"/>
      <c r="D39" s="102"/>
      <c r="E39" s="117"/>
      <c r="F39" s="95"/>
      <c r="G39" s="91"/>
      <c r="H39" s="91"/>
      <c r="I39" s="91"/>
      <c r="J39" s="91"/>
      <c r="K39" s="154"/>
      <c r="L39" s="154"/>
      <c r="M39" s="154"/>
      <c r="N39" s="154"/>
    </row>
    <row r="40" spans="1:14" ht="43.5">
      <c r="A40" s="91"/>
      <c r="B40" s="96" t="s">
        <v>208</v>
      </c>
      <c r="C40" s="146">
        <v>30</v>
      </c>
      <c r="D40" s="102" t="s">
        <v>168</v>
      </c>
      <c r="E40" s="117">
        <v>30000</v>
      </c>
      <c r="F40" s="95"/>
      <c r="G40" s="91"/>
      <c r="H40" s="91"/>
      <c r="I40" s="91"/>
      <c r="J40" s="91"/>
      <c r="K40" s="154" t="s">
        <v>483</v>
      </c>
      <c r="L40" s="154">
        <v>100</v>
      </c>
      <c r="M40" s="154">
        <v>22990</v>
      </c>
      <c r="N40" s="199">
        <f>SUM(M40*100)/E40</f>
        <v>76.63333333333334</v>
      </c>
    </row>
    <row r="41" spans="1:14" ht="21.75">
      <c r="A41" s="91"/>
      <c r="B41" s="97" t="s">
        <v>209</v>
      </c>
      <c r="C41" s="93">
        <v>1</v>
      </c>
      <c r="D41" s="93" t="s">
        <v>172</v>
      </c>
      <c r="E41" s="93">
        <v>6000</v>
      </c>
      <c r="F41" s="95"/>
      <c r="G41" s="91"/>
      <c r="H41" s="91"/>
      <c r="I41" s="91"/>
      <c r="J41" s="91"/>
      <c r="K41" s="154" t="s">
        <v>475</v>
      </c>
      <c r="L41" s="154">
        <v>50</v>
      </c>
      <c r="M41" s="154">
        <v>2520</v>
      </c>
      <c r="N41" s="199">
        <f>SUM(M41*100)/E41</f>
        <v>42</v>
      </c>
    </row>
    <row r="42" spans="1:14" ht="21.75">
      <c r="A42" s="87">
        <v>8</v>
      </c>
      <c r="B42" s="98" t="s">
        <v>222</v>
      </c>
      <c r="C42" s="99">
        <v>263</v>
      </c>
      <c r="D42" s="99" t="s">
        <v>168</v>
      </c>
      <c r="E42" s="99">
        <v>212400</v>
      </c>
      <c r="F42" s="89" t="s">
        <v>169</v>
      </c>
      <c r="G42" s="87" t="s">
        <v>170</v>
      </c>
      <c r="H42" s="87">
        <v>1</v>
      </c>
      <c r="I42" s="87">
        <v>2</v>
      </c>
      <c r="J42" s="87">
        <v>1</v>
      </c>
      <c r="K42" s="158"/>
      <c r="L42" s="153">
        <v>98</v>
      </c>
      <c r="M42" s="153">
        <f>SUM(M44:M50)</f>
        <v>199900</v>
      </c>
      <c r="N42" s="148">
        <f>SUM(M42*100)/E42</f>
        <v>94.114877589453855</v>
      </c>
    </row>
    <row r="43" spans="1:14" ht="21.75">
      <c r="A43" s="91"/>
      <c r="B43" s="96" t="s">
        <v>211</v>
      </c>
      <c r="C43" s="94"/>
      <c r="D43" s="94"/>
      <c r="E43" s="94"/>
      <c r="F43" s="95"/>
      <c r="G43" s="91"/>
      <c r="H43" s="91"/>
      <c r="I43" s="91"/>
      <c r="J43" s="91"/>
      <c r="K43" s="154"/>
      <c r="L43" s="155"/>
      <c r="M43" s="155"/>
      <c r="N43" s="155"/>
    </row>
    <row r="44" spans="1:14" ht="43.5">
      <c r="A44" s="91"/>
      <c r="B44" s="96" t="s">
        <v>212</v>
      </c>
      <c r="C44" s="94">
        <v>1</v>
      </c>
      <c r="D44" s="94" t="s">
        <v>213</v>
      </c>
      <c r="E44" s="94">
        <v>2400</v>
      </c>
      <c r="F44" s="95"/>
      <c r="G44" s="91"/>
      <c r="H44" s="91"/>
      <c r="I44" s="91"/>
      <c r="J44" s="91"/>
      <c r="K44" s="154" t="s">
        <v>558</v>
      </c>
      <c r="L44" s="155">
        <v>100</v>
      </c>
      <c r="M44" s="155">
        <v>2400</v>
      </c>
      <c r="N44" s="199">
        <f t="shared" ref="N44:N49" si="2">SUM(M44*100)/E44</f>
        <v>100</v>
      </c>
    </row>
    <row r="45" spans="1:14" ht="21.75">
      <c r="A45" s="91"/>
      <c r="B45" s="96" t="s">
        <v>214</v>
      </c>
      <c r="C45" s="94">
        <v>13</v>
      </c>
      <c r="D45" s="94" t="s">
        <v>215</v>
      </c>
      <c r="E45" s="94">
        <v>5200</v>
      </c>
      <c r="F45" s="95"/>
      <c r="G45" s="91"/>
      <c r="H45" s="91"/>
      <c r="I45" s="91"/>
      <c r="J45" s="91"/>
      <c r="K45" s="154" t="s">
        <v>559</v>
      </c>
      <c r="L45" s="155">
        <v>100</v>
      </c>
      <c r="M45" s="155">
        <v>5200</v>
      </c>
      <c r="N45" s="199">
        <f t="shared" si="2"/>
        <v>100</v>
      </c>
    </row>
    <row r="46" spans="1:14" ht="21.75">
      <c r="A46" s="91"/>
      <c r="B46" s="96" t="s">
        <v>216</v>
      </c>
      <c r="C46" s="118"/>
      <c r="D46" s="118"/>
      <c r="E46" s="118"/>
      <c r="F46" s="95"/>
      <c r="G46" s="91"/>
      <c r="H46" s="91"/>
      <c r="I46" s="91"/>
      <c r="J46" s="91"/>
      <c r="K46" s="154"/>
      <c r="L46" s="155"/>
      <c r="M46" s="155"/>
      <c r="N46" s="155"/>
    </row>
    <row r="47" spans="1:14" ht="43.5">
      <c r="A47" s="91"/>
      <c r="B47" s="97" t="s">
        <v>217</v>
      </c>
      <c r="C47" s="93">
        <v>250</v>
      </c>
      <c r="D47" s="93" t="s">
        <v>168</v>
      </c>
      <c r="E47" s="93">
        <v>87500</v>
      </c>
      <c r="F47" s="95"/>
      <c r="G47" s="91"/>
      <c r="H47" s="91"/>
      <c r="I47" s="91"/>
      <c r="J47" s="91"/>
      <c r="K47" s="154" t="s">
        <v>484</v>
      </c>
      <c r="L47" s="155">
        <v>100</v>
      </c>
      <c r="M47" s="155">
        <v>87500</v>
      </c>
      <c r="N47" s="199">
        <f t="shared" si="2"/>
        <v>100</v>
      </c>
    </row>
    <row r="48" spans="1:14" ht="21.75">
      <c r="A48" s="91"/>
      <c r="B48" s="96" t="s">
        <v>218</v>
      </c>
      <c r="C48" s="94"/>
      <c r="D48" s="94"/>
      <c r="E48" s="94"/>
      <c r="F48" s="95"/>
      <c r="G48" s="91"/>
      <c r="H48" s="91"/>
      <c r="I48" s="91"/>
      <c r="J48" s="91"/>
      <c r="K48" s="154"/>
      <c r="L48" s="155"/>
      <c r="M48" s="155"/>
      <c r="N48" s="155"/>
    </row>
    <row r="49" spans="1:14" ht="21.75">
      <c r="A49" s="91"/>
      <c r="B49" s="96" t="s">
        <v>219</v>
      </c>
      <c r="C49" s="94">
        <v>1048</v>
      </c>
      <c r="D49" s="94" t="s">
        <v>220</v>
      </c>
      <c r="E49" s="94">
        <v>104800</v>
      </c>
      <c r="F49" s="95"/>
      <c r="G49" s="91"/>
      <c r="H49" s="91"/>
      <c r="I49" s="91"/>
      <c r="J49" s="91"/>
      <c r="K49" s="154" t="s">
        <v>560</v>
      </c>
      <c r="L49" s="155">
        <v>100</v>
      </c>
      <c r="M49" s="155">
        <v>104800</v>
      </c>
      <c r="N49" s="199">
        <f t="shared" si="2"/>
        <v>100</v>
      </c>
    </row>
    <row r="50" spans="1:14" ht="21.75">
      <c r="A50" s="91"/>
      <c r="B50" s="97" t="s">
        <v>221</v>
      </c>
      <c r="C50" s="93">
        <v>1</v>
      </c>
      <c r="D50" s="93" t="s">
        <v>172</v>
      </c>
      <c r="E50" s="93">
        <v>12500</v>
      </c>
      <c r="F50" s="95"/>
      <c r="G50" s="91"/>
      <c r="H50" s="91"/>
      <c r="I50" s="91"/>
      <c r="J50" s="91"/>
      <c r="K50" s="154">
        <v>0</v>
      </c>
      <c r="L50" s="155">
        <v>0</v>
      </c>
      <c r="M50" s="155">
        <v>0</v>
      </c>
      <c r="N50" s="155">
        <v>0</v>
      </c>
    </row>
    <row r="51" spans="1:14" ht="43.5">
      <c r="A51" s="87">
        <v>9</v>
      </c>
      <c r="B51" s="98" t="s">
        <v>224</v>
      </c>
      <c r="C51" s="99">
        <v>9</v>
      </c>
      <c r="D51" s="99" t="s">
        <v>17</v>
      </c>
      <c r="E51" s="99">
        <v>39600</v>
      </c>
      <c r="F51" s="89" t="s">
        <v>169</v>
      </c>
      <c r="G51" s="87" t="s">
        <v>170</v>
      </c>
      <c r="H51" s="87">
        <v>2</v>
      </c>
      <c r="I51" s="87">
        <v>2</v>
      </c>
      <c r="J51" s="87">
        <v>2</v>
      </c>
      <c r="K51" s="158"/>
      <c r="L51" s="158">
        <v>100</v>
      </c>
      <c r="M51" s="158">
        <f>SUM(M52)</f>
        <v>36280</v>
      </c>
      <c r="N51" s="148">
        <f>SUM(M51*100)/E51</f>
        <v>91.616161616161619</v>
      </c>
    </row>
    <row r="52" spans="1:14" ht="21.75">
      <c r="A52" s="91"/>
      <c r="B52" s="92" t="s">
        <v>223</v>
      </c>
      <c r="C52" s="101">
        <v>9</v>
      </c>
      <c r="D52" s="126" t="s">
        <v>17</v>
      </c>
      <c r="E52" s="101">
        <v>39600</v>
      </c>
      <c r="F52" s="95"/>
      <c r="G52" s="91"/>
      <c r="H52" s="91"/>
      <c r="I52" s="91"/>
      <c r="J52" s="91"/>
      <c r="K52" s="154" t="s">
        <v>485</v>
      </c>
      <c r="L52" s="154">
        <v>100</v>
      </c>
      <c r="M52" s="154">
        <v>36280</v>
      </c>
      <c r="N52" s="199">
        <f>SUM(M52*100)/E52</f>
        <v>91.616161616161619</v>
      </c>
    </row>
    <row r="53" spans="1:14" ht="43.5">
      <c r="A53" s="87">
        <v>10</v>
      </c>
      <c r="B53" s="98" t="s">
        <v>240</v>
      </c>
      <c r="C53" s="119">
        <v>185</v>
      </c>
      <c r="D53" s="119" t="s">
        <v>168</v>
      </c>
      <c r="E53" s="119">
        <v>119000</v>
      </c>
      <c r="F53" s="89" t="s">
        <v>169</v>
      </c>
      <c r="G53" s="87" t="s">
        <v>170</v>
      </c>
      <c r="H53" s="87">
        <v>1</v>
      </c>
      <c r="I53" s="87">
        <v>2</v>
      </c>
      <c r="J53" s="87">
        <v>1</v>
      </c>
      <c r="K53" s="158"/>
      <c r="L53" s="153">
        <v>98</v>
      </c>
      <c r="M53" s="153">
        <f>SUM(M55:M67)</f>
        <v>114900</v>
      </c>
      <c r="N53" s="148">
        <f>SUM(M53*100)/E53</f>
        <v>96.554621848739501</v>
      </c>
    </row>
    <row r="54" spans="1:14" ht="43.5">
      <c r="A54" s="91"/>
      <c r="B54" s="96" t="s">
        <v>225</v>
      </c>
      <c r="C54" s="101"/>
      <c r="D54" s="101"/>
      <c r="E54" s="101"/>
      <c r="F54" s="95"/>
      <c r="G54" s="91"/>
      <c r="H54" s="91"/>
      <c r="I54" s="91"/>
      <c r="J54" s="91"/>
      <c r="K54" s="154"/>
      <c r="L54" s="155"/>
      <c r="M54" s="155"/>
      <c r="N54" s="155"/>
    </row>
    <row r="55" spans="1:14" ht="43.5">
      <c r="A55" s="91"/>
      <c r="B55" s="96" t="s">
        <v>226</v>
      </c>
      <c r="C55" s="94">
        <v>60</v>
      </c>
      <c r="D55" s="94" t="s">
        <v>168</v>
      </c>
      <c r="E55" s="94">
        <v>9000</v>
      </c>
      <c r="F55" s="95"/>
      <c r="G55" s="91"/>
      <c r="H55" s="91"/>
      <c r="I55" s="91"/>
      <c r="J55" s="91"/>
      <c r="K55" s="154" t="s">
        <v>474</v>
      </c>
      <c r="L55" s="155">
        <v>100</v>
      </c>
      <c r="M55" s="155">
        <v>9000</v>
      </c>
      <c r="N55" s="199">
        <f t="shared" ref="N55:N61" si="3">SUM(M55*100)/E55</f>
        <v>100</v>
      </c>
    </row>
    <row r="56" spans="1:14" ht="21.75">
      <c r="A56" s="91"/>
      <c r="B56" s="96" t="s">
        <v>227</v>
      </c>
      <c r="C56" s="113">
        <v>60</v>
      </c>
      <c r="D56" s="113" t="s">
        <v>168</v>
      </c>
      <c r="E56" s="113">
        <v>9000</v>
      </c>
      <c r="F56" s="95"/>
      <c r="G56" s="91"/>
      <c r="H56" s="91"/>
      <c r="I56" s="91"/>
      <c r="J56" s="91"/>
      <c r="K56" s="154" t="s">
        <v>474</v>
      </c>
      <c r="L56" s="155">
        <v>100</v>
      </c>
      <c r="M56" s="155">
        <v>9000</v>
      </c>
      <c r="N56" s="199">
        <f t="shared" si="3"/>
        <v>100</v>
      </c>
    </row>
    <row r="57" spans="1:14" ht="43.5">
      <c r="A57" s="91"/>
      <c r="B57" s="96" t="s">
        <v>228</v>
      </c>
      <c r="C57" s="113">
        <v>30</v>
      </c>
      <c r="D57" s="113" t="s">
        <v>168</v>
      </c>
      <c r="E57" s="113">
        <v>12000</v>
      </c>
      <c r="F57" s="95"/>
      <c r="G57" s="91"/>
      <c r="H57" s="91"/>
      <c r="I57" s="91"/>
      <c r="J57" s="91"/>
      <c r="K57" s="154" t="s">
        <v>483</v>
      </c>
      <c r="L57" s="155">
        <v>100</v>
      </c>
      <c r="M57" s="155">
        <v>12000</v>
      </c>
      <c r="N57" s="199">
        <f t="shared" si="3"/>
        <v>100</v>
      </c>
    </row>
    <row r="58" spans="1:14" ht="65.25">
      <c r="A58" s="91"/>
      <c r="B58" s="96" t="s">
        <v>229</v>
      </c>
      <c r="C58" s="94">
        <v>6</v>
      </c>
      <c r="D58" s="94" t="s">
        <v>198</v>
      </c>
      <c r="E58" s="94">
        <v>6000</v>
      </c>
      <c r="F58" s="95"/>
      <c r="G58" s="91"/>
      <c r="H58" s="91"/>
      <c r="I58" s="91"/>
      <c r="J58" s="91"/>
      <c r="K58" s="154" t="s">
        <v>561</v>
      </c>
      <c r="L58" s="155">
        <v>100</v>
      </c>
      <c r="M58" s="155">
        <v>6000</v>
      </c>
      <c r="N58" s="199">
        <f t="shared" si="3"/>
        <v>100</v>
      </c>
    </row>
    <row r="59" spans="1:14" ht="21.75">
      <c r="A59" s="91"/>
      <c r="B59" s="96" t="s">
        <v>230</v>
      </c>
      <c r="C59" s="95"/>
      <c r="D59" s="94"/>
      <c r="E59" s="94"/>
      <c r="F59" s="95"/>
      <c r="G59" s="91"/>
      <c r="H59" s="91"/>
      <c r="I59" s="91"/>
      <c r="J59" s="91"/>
      <c r="K59" s="154"/>
      <c r="L59" s="155"/>
      <c r="M59" s="155"/>
      <c r="N59" s="155"/>
    </row>
    <row r="60" spans="1:14" ht="43.5">
      <c r="A60" s="91"/>
      <c r="B60" s="96" t="s">
        <v>231</v>
      </c>
      <c r="C60" s="95">
        <v>20</v>
      </c>
      <c r="D60" s="94" t="s">
        <v>168</v>
      </c>
      <c r="E60" s="94">
        <v>8000</v>
      </c>
      <c r="F60" s="95"/>
      <c r="G60" s="91"/>
      <c r="H60" s="91"/>
      <c r="I60" s="91"/>
      <c r="J60" s="91"/>
      <c r="K60" s="154" t="s">
        <v>486</v>
      </c>
      <c r="L60" s="155">
        <v>100</v>
      </c>
      <c r="M60" s="155">
        <v>8000</v>
      </c>
      <c r="N60" s="199">
        <f t="shared" si="3"/>
        <v>100</v>
      </c>
    </row>
    <row r="61" spans="1:14" ht="43.5">
      <c r="A61" s="91"/>
      <c r="B61" s="96" t="s">
        <v>232</v>
      </c>
      <c r="C61" s="95">
        <v>3</v>
      </c>
      <c r="D61" s="94" t="s">
        <v>176</v>
      </c>
      <c r="E61" s="94">
        <v>30000</v>
      </c>
      <c r="F61" s="95"/>
      <c r="G61" s="91"/>
      <c r="H61" s="91"/>
      <c r="I61" s="91"/>
      <c r="J61" s="91"/>
      <c r="K61" s="154" t="s">
        <v>503</v>
      </c>
      <c r="L61" s="155">
        <v>100</v>
      </c>
      <c r="M61" s="155">
        <v>30000</v>
      </c>
      <c r="N61" s="199">
        <f t="shared" si="3"/>
        <v>100</v>
      </c>
    </row>
    <row r="62" spans="1:14" ht="21.75">
      <c r="A62" s="91"/>
      <c r="B62" s="96" t="s">
        <v>233</v>
      </c>
      <c r="C62" s="94"/>
      <c r="D62" s="94"/>
      <c r="E62" s="94"/>
      <c r="F62" s="95"/>
      <c r="G62" s="91"/>
      <c r="H62" s="91"/>
      <c r="I62" s="91"/>
      <c r="J62" s="91"/>
      <c r="K62" s="154"/>
      <c r="L62" s="155"/>
      <c r="M62" s="155"/>
      <c r="N62" s="155"/>
    </row>
    <row r="63" spans="1:14" ht="21.75">
      <c r="A63" s="91"/>
      <c r="B63" s="96" t="s">
        <v>234</v>
      </c>
      <c r="C63" s="94"/>
      <c r="D63" s="94"/>
      <c r="E63" s="94"/>
      <c r="F63" s="95"/>
      <c r="G63" s="91"/>
      <c r="H63" s="91"/>
      <c r="I63" s="91"/>
      <c r="J63" s="91"/>
      <c r="K63" s="154"/>
      <c r="L63" s="155"/>
      <c r="M63" s="155"/>
      <c r="N63" s="155"/>
    </row>
    <row r="64" spans="1:14" ht="21.75">
      <c r="A64" s="91"/>
      <c r="B64" s="96" t="s">
        <v>235</v>
      </c>
      <c r="C64" s="94">
        <v>45</v>
      </c>
      <c r="D64" s="94" t="s">
        <v>168</v>
      </c>
      <c r="E64" s="94">
        <v>13500</v>
      </c>
      <c r="F64" s="95"/>
      <c r="G64" s="91"/>
      <c r="H64" s="91"/>
      <c r="I64" s="91"/>
      <c r="J64" s="91"/>
      <c r="K64" s="154" t="s">
        <v>481</v>
      </c>
      <c r="L64" s="155">
        <v>100</v>
      </c>
      <c r="M64" s="155">
        <v>13500</v>
      </c>
      <c r="N64" s="199">
        <f>SUM(M64*100)/E64</f>
        <v>100</v>
      </c>
    </row>
    <row r="65" spans="1:14" ht="21.75">
      <c r="A65" s="91"/>
      <c r="B65" s="96" t="s">
        <v>236</v>
      </c>
      <c r="C65" s="94">
        <v>3</v>
      </c>
      <c r="D65" s="94" t="s">
        <v>176</v>
      </c>
      <c r="E65" s="94">
        <v>15000</v>
      </c>
      <c r="F65" s="95"/>
      <c r="G65" s="91"/>
      <c r="H65" s="91"/>
      <c r="I65" s="91"/>
      <c r="J65" s="91"/>
      <c r="K65" s="154" t="s">
        <v>503</v>
      </c>
      <c r="L65" s="155">
        <v>100</v>
      </c>
      <c r="M65" s="155">
        <v>15000</v>
      </c>
      <c r="N65" s="199">
        <f>SUM(M65*100)/E65</f>
        <v>100</v>
      </c>
    </row>
    <row r="66" spans="1:14" ht="21.75">
      <c r="A66" s="91"/>
      <c r="B66" s="96" t="s">
        <v>237</v>
      </c>
      <c r="C66" s="94">
        <v>30</v>
      </c>
      <c r="D66" s="94" t="s">
        <v>168</v>
      </c>
      <c r="E66" s="94">
        <v>9000</v>
      </c>
      <c r="F66" s="95"/>
      <c r="G66" s="91"/>
      <c r="H66" s="91"/>
      <c r="I66" s="91"/>
      <c r="J66" s="91"/>
      <c r="K66" s="154" t="s">
        <v>483</v>
      </c>
      <c r="L66" s="155">
        <v>100</v>
      </c>
      <c r="M66" s="155">
        <v>9000</v>
      </c>
      <c r="N66" s="199">
        <f>SUM(M66*100)/E66</f>
        <v>100</v>
      </c>
    </row>
    <row r="67" spans="1:14" ht="21.75">
      <c r="A67" s="91"/>
      <c r="B67" s="96" t="s">
        <v>238</v>
      </c>
      <c r="C67" s="94">
        <v>1</v>
      </c>
      <c r="D67" s="94" t="s">
        <v>239</v>
      </c>
      <c r="E67" s="94">
        <v>7500</v>
      </c>
      <c r="F67" s="95"/>
      <c r="G67" s="91"/>
      <c r="H67" s="91"/>
      <c r="I67" s="91"/>
      <c r="J67" s="91"/>
      <c r="K67" s="154" t="s">
        <v>475</v>
      </c>
      <c r="L67" s="155">
        <v>60</v>
      </c>
      <c r="M67" s="155">
        <v>3400</v>
      </c>
      <c r="N67" s="199">
        <f>SUM(M67*100)/E67</f>
        <v>45.333333333333336</v>
      </c>
    </row>
    <row r="68" spans="1:14" ht="43.5">
      <c r="A68" s="87">
        <v>11</v>
      </c>
      <c r="B68" s="98" t="s">
        <v>246</v>
      </c>
      <c r="C68" s="99">
        <v>30</v>
      </c>
      <c r="D68" s="99" t="s">
        <v>168</v>
      </c>
      <c r="E68" s="99">
        <v>42000</v>
      </c>
      <c r="F68" s="89" t="s">
        <v>169</v>
      </c>
      <c r="G68" s="87" t="s">
        <v>170</v>
      </c>
      <c r="H68" s="87">
        <v>1</v>
      </c>
      <c r="I68" s="87">
        <v>2</v>
      </c>
      <c r="J68" s="87">
        <v>1</v>
      </c>
      <c r="K68" s="203" t="s">
        <v>483</v>
      </c>
      <c r="L68" s="153">
        <v>100</v>
      </c>
      <c r="M68" s="153">
        <f>SUM(M70:M72)</f>
        <v>42000</v>
      </c>
      <c r="N68" s="148">
        <f>SUM(M68*100)/E68</f>
        <v>100</v>
      </c>
    </row>
    <row r="69" spans="1:14" ht="21.75">
      <c r="A69" s="91"/>
      <c r="B69" s="96" t="s">
        <v>241</v>
      </c>
      <c r="C69" s="94"/>
      <c r="D69" s="94"/>
      <c r="E69" s="94"/>
      <c r="F69" s="95"/>
      <c r="G69" s="91"/>
      <c r="H69" s="91"/>
      <c r="I69" s="91"/>
      <c r="J69" s="91"/>
      <c r="K69" s="200"/>
      <c r="L69" s="152"/>
      <c r="M69" s="152"/>
      <c r="N69" s="152"/>
    </row>
    <row r="70" spans="1:14" ht="43.5">
      <c r="A70" s="91"/>
      <c r="B70" s="96" t="s">
        <v>242</v>
      </c>
      <c r="C70" s="94">
        <v>30</v>
      </c>
      <c r="D70" s="94" t="s">
        <v>168</v>
      </c>
      <c r="E70" s="94">
        <v>6000</v>
      </c>
      <c r="F70" s="95"/>
      <c r="G70" s="91"/>
      <c r="H70" s="91"/>
      <c r="I70" s="91"/>
      <c r="J70" s="91"/>
      <c r="K70" s="200" t="s">
        <v>483</v>
      </c>
      <c r="L70" s="155">
        <v>100</v>
      </c>
      <c r="M70" s="152">
        <v>6000</v>
      </c>
      <c r="N70" s="199">
        <f>SUM(M70*100)/E70</f>
        <v>100</v>
      </c>
    </row>
    <row r="71" spans="1:14" ht="65.25">
      <c r="A71" s="91"/>
      <c r="B71" s="96" t="s">
        <v>243</v>
      </c>
      <c r="C71" s="94">
        <v>30</v>
      </c>
      <c r="D71" s="94" t="s">
        <v>168</v>
      </c>
      <c r="E71" s="94">
        <v>6000</v>
      </c>
      <c r="F71" s="95"/>
      <c r="G71" s="91"/>
      <c r="H71" s="91"/>
      <c r="I71" s="91"/>
      <c r="J71" s="91"/>
      <c r="K71" s="200" t="s">
        <v>483</v>
      </c>
      <c r="L71" s="155">
        <v>100</v>
      </c>
      <c r="M71" s="152">
        <v>6000</v>
      </c>
      <c r="N71" s="199">
        <f>SUM(M71*100)/E71</f>
        <v>100</v>
      </c>
    </row>
    <row r="72" spans="1:14" ht="43.5">
      <c r="A72" s="91"/>
      <c r="B72" s="92" t="s">
        <v>244</v>
      </c>
      <c r="C72" s="95">
        <v>1</v>
      </c>
      <c r="D72" s="95" t="s">
        <v>245</v>
      </c>
      <c r="E72" s="94">
        <v>30000</v>
      </c>
      <c r="F72" s="95"/>
      <c r="G72" s="91"/>
      <c r="H72" s="91"/>
      <c r="I72" s="91"/>
      <c r="J72" s="91"/>
      <c r="K72" s="200" t="s">
        <v>562</v>
      </c>
      <c r="L72" s="155">
        <v>100</v>
      </c>
      <c r="M72" s="152">
        <v>30000</v>
      </c>
      <c r="N72" s="199">
        <f>SUM(M72*100)/E72</f>
        <v>100</v>
      </c>
    </row>
    <row r="73" spans="1:14" ht="43.5">
      <c r="A73" s="87">
        <v>12</v>
      </c>
      <c r="B73" s="98" t="s">
        <v>267</v>
      </c>
      <c r="C73" s="99">
        <v>180</v>
      </c>
      <c r="D73" s="99" t="s">
        <v>168</v>
      </c>
      <c r="E73" s="99">
        <f>SUM(E74:E92)</f>
        <v>193150</v>
      </c>
      <c r="F73" s="89" t="s">
        <v>169</v>
      </c>
      <c r="G73" s="87" t="s">
        <v>170</v>
      </c>
      <c r="H73" s="87">
        <v>1</v>
      </c>
      <c r="I73" s="87">
        <v>2</v>
      </c>
      <c r="J73" s="87">
        <v>1</v>
      </c>
      <c r="K73" s="158"/>
      <c r="L73" s="158">
        <v>60</v>
      </c>
      <c r="M73" s="158">
        <f>SUM(M75:M92)</f>
        <v>157760</v>
      </c>
      <c r="N73" s="148">
        <f>SUM(M73*100)/E73</f>
        <v>81.677452756924666</v>
      </c>
    </row>
    <row r="74" spans="1:14" ht="21.75">
      <c r="A74" s="91"/>
      <c r="B74" s="92" t="s">
        <v>247</v>
      </c>
      <c r="C74" s="95"/>
      <c r="D74" s="95"/>
      <c r="E74" s="94"/>
      <c r="F74" s="95"/>
      <c r="G74" s="91"/>
      <c r="H74" s="91"/>
      <c r="I74" s="91"/>
      <c r="J74" s="91"/>
      <c r="K74" s="154"/>
      <c r="L74" s="154"/>
      <c r="M74" s="154"/>
      <c r="N74" s="154"/>
    </row>
    <row r="75" spans="1:14" ht="43.5">
      <c r="A75" s="91"/>
      <c r="B75" s="92" t="s">
        <v>248</v>
      </c>
      <c r="C75" s="95">
        <v>20</v>
      </c>
      <c r="D75" s="95" t="s">
        <v>215</v>
      </c>
      <c r="E75" s="94">
        <v>7000</v>
      </c>
      <c r="F75" s="95"/>
      <c r="G75" s="91"/>
      <c r="H75" s="91"/>
      <c r="I75" s="91"/>
      <c r="J75" s="91"/>
      <c r="K75" s="154" t="s">
        <v>487</v>
      </c>
      <c r="L75" s="154">
        <v>100</v>
      </c>
      <c r="M75" s="154">
        <v>7000</v>
      </c>
      <c r="N75" s="199">
        <f>SUM(M75*100)/E75</f>
        <v>100</v>
      </c>
    </row>
    <row r="76" spans="1:14" ht="43.5">
      <c r="A76" s="91"/>
      <c r="B76" s="92" t="s">
        <v>249</v>
      </c>
      <c r="C76" s="95">
        <v>180</v>
      </c>
      <c r="D76" s="95" t="s">
        <v>168</v>
      </c>
      <c r="E76" s="94">
        <v>45000</v>
      </c>
      <c r="F76" s="95"/>
      <c r="G76" s="91"/>
      <c r="H76" s="91"/>
      <c r="I76" s="91"/>
      <c r="J76" s="91"/>
      <c r="K76" s="154" t="s">
        <v>563</v>
      </c>
      <c r="L76" s="154">
        <v>100</v>
      </c>
      <c r="M76" s="154">
        <v>37500</v>
      </c>
      <c r="N76" s="199">
        <f>SUM(M76*100)/E76</f>
        <v>83.333333333333329</v>
      </c>
    </row>
    <row r="77" spans="1:14" ht="21.75">
      <c r="A77" s="91"/>
      <c r="B77" s="92" t="s">
        <v>250</v>
      </c>
      <c r="C77" s="95"/>
      <c r="D77" s="95"/>
      <c r="E77" s="94"/>
      <c r="F77" s="95"/>
      <c r="G77" s="91"/>
      <c r="H77" s="91"/>
      <c r="I77" s="91"/>
      <c r="J77" s="91"/>
      <c r="K77" s="154"/>
      <c r="L77" s="154"/>
      <c r="M77" s="154"/>
      <c r="N77" s="154"/>
    </row>
    <row r="78" spans="1:14" ht="43.5">
      <c r="A78" s="91"/>
      <c r="B78" s="92" t="s">
        <v>251</v>
      </c>
      <c r="C78" s="95">
        <v>9</v>
      </c>
      <c r="D78" s="95" t="s">
        <v>17</v>
      </c>
      <c r="E78" s="94">
        <v>18000</v>
      </c>
      <c r="F78" s="95"/>
      <c r="G78" s="91"/>
      <c r="H78" s="91"/>
      <c r="I78" s="91"/>
      <c r="J78" s="91"/>
      <c r="K78" s="154" t="s">
        <v>485</v>
      </c>
      <c r="L78" s="154">
        <v>100</v>
      </c>
      <c r="M78" s="154">
        <v>18000</v>
      </c>
      <c r="N78" s="199">
        <f>SUM(M78*100)/E78</f>
        <v>100</v>
      </c>
    </row>
    <row r="79" spans="1:14" ht="21.75">
      <c r="A79" s="91"/>
      <c r="B79" s="92" t="s">
        <v>252</v>
      </c>
      <c r="C79" s="95"/>
      <c r="D79" s="95"/>
      <c r="E79" s="94"/>
      <c r="F79" s="95"/>
      <c r="G79" s="91"/>
      <c r="H79" s="91"/>
      <c r="I79" s="91"/>
      <c r="J79" s="91"/>
      <c r="K79" s="154"/>
      <c r="L79" s="154"/>
      <c r="M79" s="154"/>
      <c r="N79" s="154"/>
    </row>
    <row r="80" spans="1:14" ht="21.75">
      <c r="A80" s="91"/>
      <c r="B80" s="92" t="s">
        <v>253</v>
      </c>
      <c r="C80" s="95"/>
      <c r="D80" s="95"/>
      <c r="E80" s="94"/>
      <c r="F80" s="95"/>
      <c r="G80" s="91"/>
      <c r="H80" s="91"/>
      <c r="I80" s="91"/>
      <c r="J80" s="91"/>
      <c r="K80" s="154"/>
      <c r="L80" s="154"/>
      <c r="M80" s="154"/>
      <c r="N80" s="154"/>
    </row>
    <row r="81" spans="1:14" ht="43.5">
      <c r="A81" s="91"/>
      <c r="B81" s="92" t="s">
        <v>254</v>
      </c>
      <c r="C81" s="95">
        <v>10</v>
      </c>
      <c r="D81" s="95" t="s">
        <v>168</v>
      </c>
      <c r="E81" s="94">
        <v>7000</v>
      </c>
      <c r="F81" s="95"/>
      <c r="G81" s="91"/>
      <c r="H81" s="91"/>
      <c r="I81" s="91"/>
      <c r="J81" s="91"/>
      <c r="K81" s="154" t="s">
        <v>488</v>
      </c>
      <c r="L81" s="154">
        <v>100</v>
      </c>
      <c r="M81" s="154">
        <v>7000</v>
      </c>
      <c r="N81" s="199">
        <f>SUM(M81*100)/E81</f>
        <v>100</v>
      </c>
    </row>
    <row r="82" spans="1:14" ht="43.5">
      <c r="A82" s="91"/>
      <c r="B82" s="92" t="s">
        <v>255</v>
      </c>
      <c r="C82" s="95">
        <v>1</v>
      </c>
      <c r="D82" s="95" t="s">
        <v>256</v>
      </c>
      <c r="E82" s="94">
        <v>12000</v>
      </c>
      <c r="F82" s="95"/>
      <c r="G82" s="91"/>
      <c r="H82" s="91"/>
      <c r="I82" s="91"/>
      <c r="J82" s="91"/>
      <c r="K82" s="154" t="s">
        <v>489</v>
      </c>
      <c r="L82" s="154">
        <v>100</v>
      </c>
      <c r="M82" s="154">
        <v>12000</v>
      </c>
      <c r="N82" s="199">
        <f>SUM(M82*100)/E82</f>
        <v>100</v>
      </c>
    </row>
    <row r="83" spans="1:14" ht="21.75">
      <c r="A83" s="91"/>
      <c r="B83" s="92" t="s">
        <v>257</v>
      </c>
      <c r="C83" s="95"/>
      <c r="D83" s="95"/>
      <c r="E83" s="94"/>
      <c r="F83" s="95"/>
      <c r="G83" s="91"/>
      <c r="H83" s="91"/>
      <c r="I83" s="91"/>
      <c r="J83" s="91"/>
      <c r="K83" s="154"/>
      <c r="L83" s="154"/>
      <c r="M83" s="154"/>
      <c r="N83" s="154"/>
    </row>
    <row r="84" spans="1:14" ht="21.75">
      <c r="A84" s="91"/>
      <c r="B84" s="92" t="s">
        <v>258</v>
      </c>
      <c r="C84" s="95">
        <v>1</v>
      </c>
      <c r="D84" s="95" t="s">
        <v>198</v>
      </c>
      <c r="E84" s="94">
        <v>6000</v>
      </c>
      <c r="F84" s="95"/>
      <c r="G84" s="91"/>
      <c r="H84" s="91"/>
      <c r="I84" s="91"/>
      <c r="J84" s="91"/>
      <c r="K84" s="154" t="s">
        <v>480</v>
      </c>
      <c r="L84" s="154">
        <v>100</v>
      </c>
      <c r="M84" s="154">
        <v>6000</v>
      </c>
      <c r="N84" s="199">
        <f>SUM(M84*100)/E84</f>
        <v>100</v>
      </c>
    </row>
    <row r="85" spans="1:14" ht="21.75">
      <c r="A85" s="91"/>
      <c r="B85" s="92" t="s">
        <v>259</v>
      </c>
      <c r="C85" s="95"/>
      <c r="D85" s="95"/>
      <c r="E85" s="94"/>
      <c r="F85" s="95"/>
      <c r="G85" s="91"/>
      <c r="H85" s="91"/>
      <c r="I85" s="91"/>
      <c r="J85" s="91"/>
      <c r="K85" s="154"/>
      <c r="L85" s="154"/>
      <c r="M85" s="154"/>
      <c r="N85" s="154"/>
    </row>
    <row r="86" spans="1:14" ht="21.75">
      <c r="A86" s="91"/>
      <c r="B86" s="92" t="s">
        <v>260</v>
      </c>
      <c r="C86" s="95">
        <v>1</v>
      </c>
      <c r="D86" s="95" t="s">
        <v>256</v>
      </c>
      <c r="E86" s="94">
        <v>25000</v>
      </c>
      <c r="F86" s="95"/>
      <c r="G86" s="91"/>
      <c r="H86" s="91"/>
      <c r="I86" s="91"/>
      <c r="J86" s="91"/>
      <c r="K86" s="154" t="s">
        <v>489</v>
      </c>
      <c r="L86" s="154">
        <v>100</v>
      </c>
      <c r="M86" s="154">
        <v>25000</v>
      </c>
      <c r="N86" s="199">
        <f>SUM(M86*100)/E86</f>
        <v>100</v>
      </c>
    </row>
    <row r="87" spans="1:14" ht="21.75">
      <c r="A87" s="91"/>
      <c r="B87" s="92" t="s">
        <v>261</v>
      </c>
      <c r="C87" s="95"/>
      <c r="D87" s="95"/>
      <c r="E87" s="94"/>
      <c r="F87" s="95"/>
      <c r="G87" s="91"/>
      <c r="H87" s="91"/>
      <c r="I87" s="91"/>
      <c r="J87" s="91"/>
      <c r="K87" s="154"/>
      <c r="L87" s="154"/>
      <c r="M87" s="154"/>
      <c r="N87" s="154"/>
    </row>
    <row r="88" spans="1:14" ht="21.75">
      <c r="A88" s="91"/>
      <c r="B88" s="92" t="s">
        <v>262</v>
      </c>
      <c r="C88" s="95">
        <v>1</v>
      </c>
      <c r="D88" s="95" t="s">
        <v>198</v>
      </c>
      <c r="E88" s="94">
        <v>9300</v>
      </c>
      <c r="F88" s="95"/>
      <c r="G88" s="91"/>
      <c r="H88" s="91"/>
      <c r="I88" s="91"/>
      <c r="J88" s="91"/>
      <c r="K88" s="154">
        <v>0</v>
      </c>
      <c r="L88" s="154">
        <v>0</v>
      </c>
      <c r="M88" s="154">
        <v>0</v>
      </c>
      <c r="N88" s="154">
        <v>0</v>
      </c>
    </row>
    <row r="89" spans="1:14" ht="65.25">
      <c r="A89" s="91"/>
      <c r="B89" s="92" t="s">
        <v>263</v>
      </c>
      <c r="C89" s="95">
        <v>2</v>
      </c>
      <c r="D89" s="95" t="s">
        <v>198</v>
      </c>
      <c r="E89" s="94">
        <v>14000</v>
      </c>
      <c r="F89" s="95"/>
      <c r="G89" s="91"/>
      <c r="H89" s="91"/>
      <c r="I89" s="91"/>
      <c r="J89" s="91"/>
      <c r="K89" s="154" t="s">
        <v>480</v>
      </c>
      <c r="L89" s="154">
        <v>50</v>
      </c>
      <c r="M89" s="154">
        <v>7000</v>
      </c>
      <c r="N89" s="199">
        <f t="shared" ref="N89:N96" si="4">SUM(M89*100)/E89</f>
        <v>50</v>
      </c>
    </row>
    <row r="90" spans="1:14" ht="65.25">
      <c r="A90" s="91"/>
      <c r="B90" s="92" t="s">
        <v>264</v>
      </c>
      <c r="C90" s="95">
        <v>9</v>
      </c>
      <c r="D90" s="95" t="s">
        <v>17</v>
      </c>
      <c r="E90" s="94">
        <v>28800</v>
      </c>
      <c r="F90" s="95"/>
      <c r="G90" s="91"/>
      <c r="H90" s="91"/>
      <c r="I90" s="91"/>
      <c r="J90" s="91"/>
      <c r="K90" s="154" t="s">
        <v>485</v>
      </c>
      <c r="L90" s="154">
        <v>100</v>
      </c>
      <c r="M90" s="154">
        <v>25600</v>
      </c>
      <c r="N90" s="199">
        <f t="shared" si="4"/>
        <v>88.888888888888886</v>
      </c>
    </row>
    <row r="91" spans="1:14" ht="21.75">
      <c r="A91" s="91"/>
      <c r="B91" s="120" t="s">
        <v>265</v>
      </c>
      <c r="C91" s="95">
        <v>1</v>
      </c>
      <c r="D91" s="95" t="s">
        <v>239</v>
      </c>
      <c r="E91" s="94">
        <v>3050</v>
      </c>
      <c r="F91" s="95"/>
      <c r="G91" s="91"/>
      <c r="H91" s="91"/>
      <c r="I91" s="91"/>
      <c r="J91" s="91"/>
      <c r="K91" s="154">
        <v>0</v>
      </c>
      <c r="L91" s="154">
        <v>0</v>
      </c>
      <c r="M91" s="154">
        <v>0</v>
      </c>
      <c r="N91" s="154">
        <v>0</v>
      </c>
    </row>
    <row r="92" spans="1:14" ht="21.75">
      <c r="A92" s="91"/>
      <c r="B92" s="100" t="s">
        <v>266</v>
      </c>
      <c r="C92" s="101">
        <v>1</v>
      </c>
      <c r="D92" s="102" t="s">
        <v>239</v>
      </c>
      <c r="E92" s="101">
        <v>18000</v>
      </c>
      <c r="F92" s="95"/>
      <c r="G92" s="91"/>
      <c r="H92" s="91"/>
      <c r="I92" s="91"/>
      <c r="J92" s="91"/>
      <c r="K92" s="154" t="s">
        <v>475</v>
      </c>
      <c r="L92" s="154">
        <v>85</v>
      </c>
      <c r="M92" s="154">
        <v>12660</v>
      </c>
      <c r="N92" s="199">
        <f t="shared" si="4"/>
        <v>70.333333333333329</v>
      </c>
    </row>
    <row r="93" spans="1:14" ht="43.5">
      <c r="A93" s="87">
        <v>13</v>
      </c>
      <c r="B93" s="98" t="s">
        <v>271</v>
      </c>
      <c r="C93" s="99">
        <v>40</v>
      </c>
      <c r="D93" s="99" t="s">
        <v>168</v>
      </c>
      <c r="E93" s="99">
        <v>16000</v>
      </c>
      <c r="F93" s="89" t="s">
        <v>169</v>
      </c>
      <c r="G93" s="87" t="s">
        <v>170</v>
      </c>
      <c r="H93" s="87">
        <v>2</v>
      </c>
      <c r="I93" s="87">
        <v>2</v>
      </c>
      <c r="J93" s="87">
        <v>2</v>
      </c>
      <c r="K93" s="158"/>
      <c r="L93" s="158">
        <v>70</v>
      </c>
      <c r="M93" s="158">
        <f>SUM(M94:M96)</f>
        <v>16000</v>
      </c>
      <c r="N93" s="148">
        <f>SUM(M93*100)/E93</f>
        <v>100</v>
      </c>
    </row>
    <row r="94" spans="1:14" ht="65.25">
      <c r="A94" s="91"/>
      <c r="B94" s="100" t="s">
        <v>268</v>
      </c>
      <c r="C94" s="121">
        <v>40</v>
      </c>
      <c r="D94" s="94" t="s">
        <v>168</v>
      </c>
      <c r="E94" s="110">
        <v>6000</v>
      </c>
      <c r="F94" s="95"/>
      <c r="G94" s="91"/>
      <c r="H94" s="91"/>
      <c r="I94" s="91"/>
      <c r="J94" s="91"/>
      <c r="K94" s="154" t="s">
        <v>490</v>
      </c>
      <c r="L94" s="154">
        <v>100</v>
      </c>
      <c r="M94" s="154">
        <v>6000</v>
      </c>
      <c r="N94" s="199">
        <f t="shared" si="4"/>
        <v>100</v>
      </c>
    </row>
    <row r="95" spans="1:14" ht="65.25">
      <c r="A95" s="91"/>
      <c r="B95" s="100" t="s">
        <v>269</v>
      </c>
      <c r="C95" s="122">
        <v>40</v>
      </c>
      <c r="D95" s="102" t="s">
        <v>168</v>
      </c>
      <c r="E95" s="106">
        <v>6000</v>
      </c>
      <c r="F95" s="95"/>
      <c r="G95" s="91"/>
      <c r="H95" s="91"/>
      <c r="I95" s="91"/>
      <c r="J95" s="91"/>
      <c r="K95" s="154" t="s">
        <v>490</v>
      </c>
      <c r="L95" s="154">
        <v>100</v>
      </c>
      <c r="M95" s="154">
        <v>6000</v>
      </c>
      <c r="N95" s="199">
        <f t="shared" si="4"/>
        <v>100</v>
      </c>
    </row>
    <row r="96" spans="1:14" ht="21.75">
      <c r="A96" s="91"/>
      <c r="B96" s="100" t="s">
        <v>270</v>
      </c>
      <c r="C96" s="122">
        <v>1</v>
      </c>
      <c r="D96" s="102" t="s">
        <v>239</v>
      </c>
      <c r="E96" s="106">
        <v>4000</v>
      </c>
      <c r="F96" s="95"/>
      <c r="G96" s="91"/>
      <c r="H96" s="91"/>
      <c r="I96" s="91"/>
      <c r="J96" s="91"/>
      <c r="K96" s="154" t="s">
        <v>475</v>
      </c>
      <c r="L96" s="154">
        <v>100</v>
      </c>
      <c r="M96" s="154">
        <v>4000</v>
      </c>
      <c r="N96" s="199">
        <f t="shared" si="4"/>
        <v>100</v>
      </c>
    </row>
    <row r="97" spans="1:14" ht="21.75">
      <c r="A97" s="986" t="s">
        <v>461</v>
      </c>
      <c r="B97" s="987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8"/>
    </row>
    <row r="98" spans="1:14" ht="21.75">
      <c r="A98" s="989" t="s">
        <v>462</v>
      </c>
      <c r="B98" s="990"/>
      <c r="C98" s="990"/>
      <c r="D98" s="990"/>
      <c r="E98" s="990"/>
      <c r="F98" s="990"/>
      <c r="G98" s="990"/>
      <c r="H98" s="990"/>
      <c r="I98" s="990"/>
      <c r="J98" s="990"/>
      <c r="K98" s="990"/>
      <c r="L98" s="990"/>
      <c r="M98" s="990"/>
      <c r="N98" s="991"/>
    </row>
    <row r="99" spans="1:14" ht="21.75">
      <c r="A99" s="87">
        <v>14</v>
      </c>
      <c r="B99" s="98" t="s">
        <v>278</v>
      </c>
      <c r="C99" s="99">
        <v>15</v>
      </c>
      <c r="D99" s="99" t="s">
        <v>168</v>
      </c>
      <c r="E99" s="99">
        <v>124000</v>
      </c>
      <c r="F99" s="89" t="s">
        <v>169</v>
      </c>
      <c r="G99" s="87" t="s">
        <v>170</v>
      </c>
      <c r="H99" s="87">
        <v>2</v>
      </c>
      <c r="I99" s="87">
        <v>2</v>
      </c>
      <c r="J99" s="87">
        <v>2</v>
      </c>
      <c r="K99" s="203">
        <v>0</v>
      </c>
      <c r="L99" s="151">
        <v>0</v>
      </c>
      <c r="M99" s="153">
        <f>SUM(M101:M105)</f>
        <v>12000</v>
      </c>
      <c r="N99" s="148">
        <f>SUM(M99*100)/E99</f>
        <v>9.67741935483871</v>
      </c>
    </row>
    <row r="100" spans="1:14" ht="21.75">
      <c r="A100" s="91"/>
      <c r="B100" s="96" t="s">
        <v>272</v>
      </c>
      <c r="C100" s="123"/>
      <c r="D100" s="124"/>
      <c r="E100" s="125"/>
      <c r="F100" s="95"/>
      <c r="G100" s="91"/>
      <c r="H100" s="91"/>
      <c r="I100" s="91"/>
      <c r="J100" s="91"/>
      <c r="K100" s="200"/>
      <c r="L100" s="152"/>
      <c r="M100" s="152"/>
      <c r="N100" s="152"/>
    </row>
    <row r="101" spans="1:14" ht="21.75">
      <c r="A101" s="91"/>
      <c r="B101" s="96" t="s">
        <v>273</v>
      </c>
      <c r="C101" s="95">
        <v>15</v>
      </c>
      <c r="D101" s="94" t="s">
        <v>168</v>
      </c>
      <c r="E101" s="94">
        <v>6000</v>
      </c>
      <c r="F101" s="95"/>
      <c r="G101" s="91"/>
      <c r="H101" s="91"/>
      <c r="I101" s="91"/>
      <c r="J101" s="91"/>
      <c r="K101" s="200">
        <v>0</v>
      </c>
      <c r="L101" s="152">
        <v>0</v>
      </c>
      <c r="M101" s="152">
        <v>0</v>
      </c>
      <c r="N101" s="152">
        <v>0</v>
      </c>
    </row>
    <row r="102" spans="1:14" ht="21.75">
      <c r="A102" s="91"/>
      <c r="B102" s="96" t="s">
        <v>274</v>
      </c>
      <c r="C102" s="94">
        <v>15</v>
      </c>
      <c r="D102" s="94" t="s">
        <v>168</v>
      </c>
      <c r="E102" s="94">
        <v>12000</v>
      </c>
      <c r="F102" s="95"/>
      <c r="G102" s="91"/>
      <c r="H102" s="91"/>
      <c r="I102" s="91"/>
      <c r="J102" s="91"/>
      <c r="K102" s="200" t="s">
        <v>564</v>
      </c>
      <c r="L102" s="155">
        <v>100</v>
      </c>
      <c r="M102" s="155">
        <v>12000</v>
      </c>
      <c r="N102" s="199">
        <f>SUM(M102*100)/E102</f>
        <v>100</v>
      </c>
    </row>
    <row r="103" spans="1:14" ht="21.75">
      <c r="A103" s="91"/>
      <c r="B103" s="96" t="s">
        <v>275</v>
      </c>
      <c r="C103" s="94">
        <v>1</v>
      </c>
      <c r="D103" s="94" t="s">
        <v>256</v>
      </c>
      <c r="E103" s="94">
        <v>100000</v>
      </c>
      <c r="F103" s="95"/>
      <c r="G103" s="91"/>
      <c r="H103" s="91"/>
      <c r="I103" s="91"/>
      <c r="J103" s="91"/>
      <c r="K103" s="200">
        <v>0</v>
      </c>
      <c r="L103" s="152">
        <v>0</v>
      </c>
      <c r="M103" s="152">
        <v>0</v>
      </c>
      <c r="N103" s="152">
        <v>0</v>
      </c>
    </row>
    <row r="104" spans="1:14" ht="21.75">
      <c r="A104" s="91"/>
      <c r="B104" s="96" t="s">
        <v>276</v>
      </c>
      <c r="C104" s="94"/>
      <c r="D104" s="94"/>
      <c r="E104" s="94"/>
      <c r="F104" s="95"/>
      <c r="G104" s="91"/>
      <c r="H104" s="91"/>
      <c r="I104" s="91"/>
      <c r="J104" s="91"/>
      <c r="K104" s="200"/>
      <c r="L104" s="152"/>
      <c r="M104" s="152"/>
      <c r="N104" s="152"/>
    </row>
    <row r="105" spans="1:14" ht="21.75">
      <c r="A105" s="91"/>
      <c r="B105" s="96" t="s">
        <v>277</v>
      </c>
      <c r="C105" s="94">
        <v>15</v>
      </c>
      <c r="D105" s="94" t="s">
        <v>168</v>
      </c>
      <c r="E105" s="94">
        <v>6000</v>
      </c>
      <c r="F105" s="95"/>
      <c r="G105" s="91"/>
      <c r="H105" s="91"/>
      <c r="I105" s="91"/>
      <c r="J105" s="91"/>
      <c r="K105" s="200">
        <v>0</v>
      </c>
      <c r="L105" s="152">
        <v>0</v>
      </c>
      <c r="M105" s="152">
        <v>0</v>
      </c>
      <c r="N105" s="152">
        <v>0</v>
      </c>
    </row>
    <row r="106" spans="1:14" ht="21.75">
      <c r="A106" s="989" t="s">
        <v>463</v>
      </c>
      <c r="B106" s="990"/>
      <c r="C106" s="990"/>
      <c r="D106" s="990"/>
      <c r="E106" s="990"/>
      <c r="F106" s="990"/>
      <c r="G106" s="990"/>
      <c r="H106" s="990"/>
      <c r="I106" s="990"/>
      <c r="J106" s="990"/>
      <c r="K106" s="990"/>
      <c r="L106" s="990"/>
      <c r="M106" s="990"/>
      <c r="N106" s="991"/>
    </row>
    <row r="107" spans="1:14" ht="43.5">
      <c r="A107" s="87">
        <v>15</v>
      </c>
      <c r="B107" s="98" t="s">
        <v>282</v>
      </c>
      <c r="C107" s="99">
        <v>9</v>
      </c>
      <c r="D107" s="99" t="s">
        <v>17</v>
      </c>
      <c r="E107" s="99">
        <v>45000</v>
      </c>
      <c r="F107" s="89" t="s">
        <v>169</v>
      </c>
      <c r="G107" s="87" t="s">
        <v>170</v>
      </c>
      <c r="H107" s="87">
        <v>2</v>
      </c>
      <c r="I107" s="87">
        <v>2</v>
      </c>
      <c r="J107" s="87">
        <v>2</v>
      </c>
      <c r="K107" s="203">
        <v>0</v>
      </c>
      <c r="L107" s="153">
        <v>45</v>
      </c>
      <c r="M107" s="153">
        <f>SUM(M108:M110)</f>
        <v>15000</v>
      </c>
      <c r="N107" s="148">
        <f>SUM(M107*100)/E107</f>
        <v>33.333333333333336</v>
      </c>
    </row>
    <row r="108" spans="1:14" ht="87">
      <c r="A108" s="91"/>
      <c r="B108" s="92" t="s">
        <v>279</v>
      </c>
      <c r="C108" s="101">
        <v>1</v>
      </c>
      <c r="D108" s="126" t="s">
        <v>213</v>
      </c>
      <c r="E108" s="101">
        <v>9000</v>
      </c>
      <c r="F108" s="95"/>
      <c r="G108" s="91"/>
      <c r="H108" s="91"/>
      <c r="I108" s="91"/>
      <c r="J108" s="91"/>
      <c r="K108" s="200">
        <v>0</v>
      </c>
      <c r="L108" s="152">
        <v>0</v>
      </c>
      <c r="M108" s="152">
        <v>0</v>
      </c>
      <c r="N108" s="152">
        <v>0</v>
      </c>
    </row>
    <row r="109" spans="1:14" ht="87">
      <c r="A109" s="91"/>
      <c r="B109" s="92" t="s">
        <v>280</v>
      </c>
      <c r="C109" s="101">
        <v>9</v>
      </c>
      <c r="D109" s="126" t="s">
        <v>17</v>
      </c>
      <c r="E109" s="101">
        <v>27000</v>
      </c>
      <c r="F109" s="95"/>
      <c r="G109" s="91"/>
      <c r="H109" s="91"/>
      <c r="I109" s="91"/>
      <c r="J109" s="91"/>
      <c r="K109" s="200" t="s">
        <v>485</v>
      </c>
      <c r="L109" s="152">
        <v>100</v>
      </c>
      <c r="M109" s="155">
        <v>15000</v>
      </c>
      <c r="N109" s="199">
        <f>SUM(M109*100)/E109</f>
        <v>55.555555555555557</v>
      </c>
    </row>
    <row r="110" spans="1:14" ht="43.5">
      <c r="A110" s="91"/>
      <c r="B110" s="92" t="s">
        <v>281</v>
      </c>
      <c r="C110" s="101">
        <v>1</v>
      </c>
      <c r="D110" s="126" t="s">
        <v>198</v>
      </c>
      <c r="E110" s="101">
        <v>9000</v>
      </c>
      <c r="F110" s="95"/>
      <c r="G110" s="91"/>
      <c r="H110" s="91"/>
      <c r="I110" s="91"/>
      <c r="J110" s="91"/>
      <c r="K110" s="200">
        <v>0</v>
      </c>
      <c r="L110" s="152">
        <v>0</v>
      </c>
      <c r="M110" s="152">
        <v>0</v>
      </c>
      <c r="N110" s="152">
        <v>0</v>
      </c>
    </row>
    <row r="111" spans="1:14" ht="21.75">
      <c r="A111" s="989" t="s">
        <v>464</v>
      </c>
      <c r="B111" s="990"/>
      <c r="C111" s="990"/>
      <c r="D111" s="990"/>
      <c r="E111" s="990"/>
      <c r="F111" s="990"/>
      <c r="G111" s="990"/>
      <c r="H111" s="990"/>
      <c r="I111" s="990"/>
      <c r="J111" s="990"/>
      <c r="K111" s="990"/>
      <c r="L111" s="990"/>
      <c r="M111" s="990"/>
      <c r="N111" s="991"/>
    </row>
    <row r="112" spans="1:14" ht="21.75">
      <c r="A112" s="87">
        <v>16</v>
      </c>
      <c r="B112" s="98" t="s">
        <v>291</v>
      </c>
      <c r="C112" s="99">
        <v>871</v>
      </c>
      <c r="D112" s="99" t="s">
        <v>168</v>
      </c>
      <c r="E112" s="99">
        <v>1243120</v>
      </c>
      <c r="F112" s="89" t="s">
        <v>169</v>
      </c>
      <c r="G112" s="87" t="s">
        <v>170</v>
      </c>
      <c r="H112" s="87">
        <v>2</v>
      </c>
      <c r="I112" s="87">
        <v>2</v>
      </c>
      <c r="J112" s="87">
        <v>2</v>
      </c>
      <c r="K112" s="158"/>
      <c r="L112" s="158">
        <v>80</v>
      </c>
      <c r="M112" s="158">
        <f>SUM(M114:M140)</f>
        <v>983135</v>
      </c>
      <c r="N112" s="148">
        <f>SUM(M112*100)/E112</f>
        <v>79.08608983847094</v>
      </c>
    </row>
    <row r="113" spans="1:14" ht="21.75">
      <c r="A113" s="91"/>
      <c r="B113" s="127" t="s">
        <v>283</v>
      </c>
      <c r="C113" s="128"/>
      <c r="D113" s="128"/>
      <c r="E113" s="128"/>
      <c r="F113" s="95"/>
      <c r="G113" s="91"/>
      <c r="H113" s="91"/>
      <c r="I113" s="91"/>
      <c r="J113" s="91"/>
      <c r="K113" s="154"/>
      <c r="L113" s="154"/>
      <c r="M113" s="154"/>
      <c r="N113" s="154"/>
    </row>
    <row r="114" spans="1:14" ht="21.75">
      <c r="A114" s="91"/>
      <c r="B114" s="96" t="s">
        <v>285</v>
      </c>
      <c r="C114" s="94">
        <v>80</v>
      </c>
      <c r="D114" s="101" t="s">
        <v>168</v>
      </c>
      <c r="E114" s="129">
        <v>1600</v>
      </c>
      <c r="F114" s="95"/>
      <c r="G114" s="91"/>
      <c r="H114" s="91"/>
      <c r="I114" s="91"/>
      <c r="J114" s="91"/>
      <c r="K114" s="154" t="s">
        <v>490</v>
      </c>
      <c r="L114" s="154">
        <v>100</v>
      </c>
      <c r="M114" s="154">
        <v>800</v>
      </c>
      <c r="N114" s="199">
        <f t="shared" ref="N114:N140" si="5">SUM(M114*100)/E114</f>
        <v>50</v>
      </c>
    </row>
    <row r="115" spans="1:14" ht="43.5">
      <c r="A115" s="91"/>
      <c r="B115" s="96" t="s">
        <v>286</v>
      </c>
      <c r="C115" s="95">
        <v>80</v>
      </c>
      <c r="D115" s="94" t="s">
        <v>168</v>
      </c>
      <c r="E115" s="94">
        <v>24000</v>
      </c>
      <c r="F115" s="130"/>
      <c r="G115" s="91"/>
      <c r="H115" s="91"/>
      <c r="I115" s="91"/>
      <c r="J115" s="91"/>
      <c r="K115" s="154" t="s">
        <v>565</v>
      </c>
      <c r="L115" s="154">
        <v>100</v>
      </c>
      <c r="M115" s="154">
        <v>24000</v>
      </c>
      <c r="N115" s="199">
        <f t="shared" si="5"/>
        <v>100</v>
      </c>
    </row>
    <row r="116" spans="1:14" ht="21.75">
      <c r="A116" s="91"/>
      <c r="B116" s="96" t="s">
        <v>287</v>
      </c>
      <c r="C116" s="94">
        <v>2</v>
      </c>
      <c r="D116" s="94" t="s">
        <v>284</v>
      </c>
      <c r="E116" s="94">
        <v>40000</v>
      </c>
      <c r="F116" s="95"/>
      <c r="G116" s="91"/>
      <c r="H116" s="91"/>
      <c r="I116" s="91"/>
      <c r="J116" s="91"/>
      <c r="K116" s="154" t="s">
        <v>500</v>
      </c>
      <c r="L116" s="154">
        <v>50</v>
      </c>
      <c r="M116" s="154">
        <v>20000</v>
      </c>
      <c r="N116" s="199">
        <f t="shared" si="5"/>
        <v>50</v>
      </c>
    </row>
    <row r="117" spans="1:14" ht="65.25">
      <c r="A117" s="91"/>
      <c r="B117" s="96" t="s">
        <v>288</v>
      </c>
      <c r="C117" s="94">
        <v>80</v>
      </c>
      <c r="D117" s="94" t="s">
        <v>168</v>
      </c>
      <c r="E117" s="94">
        <v>24000</v>
      </c>
      <c r="F117" s="95"/>
      <c r="G117" s="91"/>
      <c r="H117" s="91"/>
      <c r="I117" s="91"/>
      <c r="J117" s="91"/>
      <c r="K117" s="154" t="s">
        <v>474</v>
      </c>
      <c r="L117" s="154">
        <v>75</v>
      </c>
      <c r="M117" s="154">
        <v>18000</v>
      </c>
      <c r="N117" s="199">
        <f t="shared" si="5"/>
        <v>75</v>
      </c>
    </row>
    <row r="118" spans="1:14" ht="43.5">
      <c r="A118" s="91"/>
      <c r="B118" s="96" t="s">
        <v>289</v>
      </c>
      <c r="C118" s="94">
        <v>80</v>
      </c>
      <c r="D118" s="94" t="s">
        <v>168</v>
      </c>
      <c r="E118" s="94">
        <v>24000</v>
      </c>
      <c r="F118" s="95"/>
      <c r="G118" s="91"/>
      <c r="H118" s="91"/>
      <c r="I118" s="91"/>
      <c r="J118" s="91"/>
      <c r="K118" s="154" t="s">
        <v>565</v>
      </c>
      <c r="L118" s="154">
        <v>100</v>
      </c>
      <c r="M118" s="154">
        <v>24000</v>
      </c>
      <c r="N118" s="199">
        <f t="shared" si="5"/>
        <v>100</v>
      </c>
    </row>
    <row r="119" spans="1:14" ht="43.5">
      <c r="A119" s="91"/>
      <c r="B119" s="96" t="s">
        <v>290</v>
      </c>
      <c r="C119" s="94">
        <v>1</v>
      </c>
      <c r="D119" s="94" t="s">
        <v>239</v>
      </c>
      <c r="E119" s="94">
        <v>24000</v>
      </c>
      <c r="F119" s="95"/>
      <c r="G119" s="91"/>
      <c r="H119" s="91"/>
      <c r="I119" s="91"/>
      <c r="J119" s="91"/>
      <c r="K119" s="154" t="s">
        <v>475</v>
      </c>
      <c r="L119" s="154">
        <v>50</v>
      </c>
      <c r="M119" s="154">
        <v>7000</v>
      </c>
      <c r="N119" s="199">
        <f t="shared" si="5"/>
        <v>29.166666666666668</v>
      </c>
    </row>
    <row r="120" spans="1:14" ht="21.75">
      <c r="A120" s="91"/>
      <c r="B120" s="127" t="s">
        <v>292</v>
      </c>
      <c r="C120" s="128"/>
      <c r="D120" s="128"/>
      <c r="E120" s="128"/>
      <c r="F120" s="95"/>
      <c r="G120" s="91"/>
      <c r="H120" s="91"/>
      <c r="I120" s="91"/>
      <c r="J120" s="91"/>
      <c r="K120" s="154"/>
      <c r="L120" s="154"/>
      <c r="M120" s="154"/>
      <c r="N120" s="154"/>
    </row>
    <row r="121" spans="1:14" ht="21.75">
      <c r="A121" s="91"/>
      <c r="B121" s="96" t="s">
        <v>285</v>
      </c>
      <c r="C121" s="94">
        <v>179</v>
      </c>
      <c r="D121" s="101" t="s">
        <v>168</v>
      </c>
      <c r="E121" s="129">
        <v>3580</v>
      </c>
      <c r="F121" s="95"/>
      <c r="G121" s="91"/>
      <c r="H121" s="91"/>
      <c r="I121" s="91"/>
      <c r="J121" s="91"/>
      <c r="K121" s="154" t="s">
        <v>492</v>
      </c>
      <c r="L121" s="154">
        <v>100</v>
      </c>
      <c r="M121" s="154">
        <v>3080</v>
      </c>
      <c r="N121" s="199">
        <f t="shared" si="5"/>
        <v>86.033519553072622</v>
      </c>
    </row>
    <row r="122" spans="1:14" ht="43.5">
      <c r="A122" s="91"/>
      <c r="B122" s="96" t="s">
        <v>286</v>
      </c>
      <c r="C122" s="95">
        <v>69</v>
      </c>
      <c r="D122" s="94" t="s">
        <v>168</v>
      </c>
      <c r="E122" s="94">
        <v>20700</v>
      </c>
      <c r="F122" s="95"/>
      <c r="G122" s="91"/>
      <c r="H122" s="91"/>
      <c r="I122" s="91"/>
      <c r="J122" s="91"/>
      <c r="K122" s="154" t="s">
        <v>491</v>
      </c>
      <c r="L122" s="154">
        <v>100</v>
      </c>
      <c r="M122" s="154">
        <v>20700</v>
      </c>
      <c r="N122" s="199">
        <f t="shared" si="5"/>
        <v>100</v>
      </c>
    </row>
    <row r="123" spans="1:14" ht="21.75">
      <c r="A123" s="91"/>
      <c r="B123" s="96" t="s">
        <v>287</v>
      </c>
      <c r="C123" s="94">
        <v>4</v>
      </c>
      <c r="D123" s="94" t="s">
        <v>284</v>
      </c>
      <c r="E123" s="94">
        <v>103000</v>
      </c>
      <c r="F123" s="95"/>
      <c r="G123" s="91"/>
      <c r="H123" s="91"/>
      <c r="I123" s="91"/>
      <c r="J123" s="91"/>
      <c r="K123" s="154" t="s">
        <v>500</v>
      </c>
      <c r="L123" s="154">
        <v>25</v>
      </c>
      <c r="M123" s="154">
        <v>23000</v>
      </c>
      <c r="N123" s="199">
        <f t="shared" si="5"/>
        <v>22.33009708737864</v>
      </c>
    </row>
    <row r="124" spans="1:14" ht="65.25">
      <c r="A124" s="91"/>
      <c r="B124" s="96" t="s">
        <v>288</v>
      </c>
      <c r="C124" s="94">
        <v>179</v>
      </c>
      <c r="D124" s="94" t="s">
        <v>168</v>
      </c>
      <c r="E124" s="94">
        <v>53700</v>
      </c>
      <c r="F124" s="95"/>
      <c r="G124" s="91"/>
      <c r="H124" s="91"/>
      <c r="I124" s="91"/>
      <c r="J124" s="91"/>
      <c r="K124" s="154" t="s">
        <v>492</v>
      </c>
      <c r="L124" s="154">
        <v>100</v>
      </c>
      <c r="M124" s="154">
        <v>53700</v>
      </c>
      <c r="N124" s="199">
        <f t="shared" si="5"/>
        <v>100</v>
      </c>
    </row>
    <row r="125" spans="1:14" ht="43.5">
      <c r="A125" s="91"/>
      <c r="B125" s="96" t="s">
        <v>289</v>
      </c>
      <c r="C125" s="94">
        <v>179</v>
      </c>
      <c r="D125" s="94" t="s">
        <v>168</v>
      </c>
      <c r="E125" s="94">
        <v>53700</v>
      </c>
      <c r="F125" s="95"/>
      <c r="G125" s="91"/>
      <c r="H125" s="91"/>
      <c r="I125" s="91"/>
      <c r="J125" s="91"/>
      <c r="K125" s="154" t="s">
        <v>492</v>
      </c>
      <c r="L125" s="154">
        <v>100</v>
      </c>
      <c r="M125" s="154">
        <v>53700</v>
      </c>
      <c r="N125" s="199">
        <f t="shared" si="5"/>
        <v>100</v>
      </c>
    </row>
    <row r="126" spans="1:14" ht="43.5">
      <c r="A126" s="91"/>
      <c r="B126" s="96" t="s">
        <v>290</v>
      </c>
      <c r="C126" s="94">
        <v>1</v>
      </c>
      <c r="D126" s="94" t="s">
        <v>172</v>
      </c>
      <c r="E126" s="113">
        <v>42700</v>
      </c>
      <c r="F126" s="95"/>
      <c r="G126" s="91"/>
      <c r="H126" s="91"/>
      <c r="I126" s="91"/>
      <c r="J126" s="91"/>
      <c r="K126" s="154" t="s">
        <v>475</v>
      </c>
      <c r="L126" s="154">
        <v>90</v>
      </c>
      <c r="M126" s="154">
        <v>35304</v>
      </c>
      <c r="N126" s="199">
        <f t="shared" si="5"/>
        <v>82.679156908665107</v>
      </c>
    </row>
    <row r="127" spans="1:14" ht="21.75">
      <c r="A127" s="91"/>
      <c r="B127" s="127" t="s">
        <v>293</v>
      </c>
      <c r="C127" s="128"/>
      <c r="D127" s="128"/>
      <c r="E127" s="128"/>
      <c r="F127" s="95"/>
      <c r="G127" s="91"/>
      <c r="H127" s="91"/>
      <c r="I127" s="91"/>
      <c r="J127" s="91"/>
      <c r="K127" s="154"/>
      <c r="L127" s="154"/>
      <c r="M127" s="154"/>
      <c r="N127" s="154"/>
    </row>
    <row r="128" spans="1:14" ht="21.75">
      <c r="A128" s="91"/>
      <c r="B128" s="96" t="s">
        <v>285</v>
      </c>
      <c r="C128" s="94">
        <v>100</v>
      </c>
      <c r="D128" s="101" t="s">
        <v>168</v>
      </c>
      <c r="E128" s="129">
        <v>2000</v>
      </c>
      <c r="F128" s="95"/>
      <c r="G128" s="91"/>
      <c r="H128" s="91"/>
      <c r="I128" s="91"/>
      <c r="J128" s="91"/>
      <c r="K128" s="154" t="s">
        <v>493</v>
      </c>
      <c r="L128" s="154">
        <v>50</v>
      </c>
      <c r="M128" s="154">
        <v>1000</v>
      </c>
      <c r="N128" s="199">
        <f t="shared" si="5"/>
        <v>50</v>
      </c>
    </row>
    <row r="129" spans="1:14" ht="43.5">
      <c r="A129" s="91"/>
      <c r="B129" s="96" t="s">
        <v>294</v>
      </c>
      <c r="C129" s="95"/>
      <c r="D129" s="94"/>
      <c r="E129" s="94"/>
      <c r="F129" s="95"/>
      <c r="G129" s="91"/>
      <c r="H129" s="91"/>
      <c r="I129" s="91"/>
      <c r="J129" s="91"/>
      <c r="K129" s="154"/>
      <c r="L129" s="154"/>
      <c r="M129" s="154"/>
      <c r="N129" s="154"/>
    </row>
    <row r="130" spans="1:14" ht="21.75">
      <c r="A130" s="91"/>
      <c r="B130" s="96" t="s">
        <v>287</v>
      </c>
      <c r="C130" s="94">
        <v>2</v>
      </c>
      <c r="D130" s="94" t="s">
        <v>284</v>
      </c>
      <c r="E130" s="94">
        <v>58000</v>
      </c>
      <c r="F130" s="95"/>
      <c r="G130" s="91"/>
      <c r="H130" s="91"/>
      <c r="I130" s="91"/>
      <c r="J130" s="91"/>
      <c r="K130" s="154" t="s">
        <v>566</v>
      </c>
      <c r="L130" s="154">
        <v>100</v>
      </c>
      <c r="M130" s="154">
        <v>58000</v>
      </c>
      <c r="N130" s="199">
        <f t="shared" si="5"/>
        <v>100</v>
      </c>
    </row>
    <row r="131" spans="1:14" ht="43.5">
      <c r="A131" s="91"/>
      <c r="B131" s="96" t="s">
        <v>295</v>
      </c>
      <c r="C131" s="94">
        <v>100</v>
      </c>
      <c r="D131" s="94" t="s">
        <v>168</v>
      </c>
      <c r="E131" s="94">
        <v>30000</v>
      </c>
      <c r="F131" s="95"/>
      <c r="G131" s="91"/>
      <c r="H131" s="91"/>
      <c r="I131" s="91"/>
      <c r="J131" s="91"/>
      <c r="K131" s="154" t="s">
        <v>476</v>
      </c>
      <c r="L131" s="154">
        <v>100</v>
      </c>
      <c r="M131" s="154">
        <v>30000</v>
      </c>
      <c r="N131" s="199">
        <f t="shared" si="5"/>
        <v>100</v>
      </c>
    </row>
    <row r="132" spans="1:14" ht="43.5">
      <c r="A132" s="91"/>
      <c r="B132" s="96" t="s">
        <v>289</v>
      </c>
      <c r="C132" s="94">
        <v>100</v>
      </c>
      <c r="D132" s="94" t="s">
        <v>168</v>
      </c>
      <c r="E132" s="94">
        <v>30000</v>
      </c>
      <c r="F132" s="95"/>
      <c r="G132" s="91"/>
      <c r="H132" s="91"/>
      <c r="I132" s="91"/>
      <c r="J132" s="91"/>
      <c r="K132" s="154" t="s">
        <v>476</v>
      </c>
      <c r="L132" s="154">
        <v>100</v>
      </c>
      <c r="M132" s="154">
        <v>30000</v>
      </c>
      <c r="N132" s="199">
        <f t="shared" si="5"/>
        <v>100</v>
      </c>
    </row>
    <row r="133" spans="1:14" ht="43.5">
      <c r="A133" s="91"/>
      <c r="B133" s="96" t="s">
        <v>290</v>
      </c>
      <c r="C133" s="94">
        <v>1</v>
      </c>
      <c r="D133" s="94" t="s">
        <v>172</v>
      </c>
      <c r="E133" s="113">
        <v>20000</v>
      </c>
      <c r="F133" s="95"/>
      <c r="G133" s="91"/>
      <c r="H133" s="91"/>
      <c r="I133" s="91"/>
      <c r="J133" s="91"/>
      <c r="K133" s="154" t="s">
        <v>567</v>
      </c>
      <c r="L133" s="154">
        <v>50</v>
      </c>
      <c r="M133" s="154">
        <v>4960</v>
      </c>
      <c r="N133" s="199">
        <f t="shared" si="5"/>
        <v>24.8</v>
      </c>
    </row>
    <row r="134" spans="1:14" ht="21.75">
      <c r="A134" s="91"/>
      <c r="B134" s="127" t="s">
        <v>296</v>
      </c>
      <c r="C134" s="128"/>
      <c r="D134" s="128"/>
      <c r="E134" s="128"/>
      <c r="F134" s="95"/>
      <c r="G134" s="91"/>
      <c r="H134" s="91"/>
      <c r="I134" s="91"/>
      <c r="J134" s="91"/>
      <c r="K134" s="154"/>
      <c r="L134" s="154"/>
      <c r="M134" s="154"/>
      <c r="N134" s="154"/>
    </row>
    <row r="135" spans="1:14" ht="21.75">
      <c r="A135" s="91"/>
      <c r="B135" s="96" t="s">
        <v>285</v>
      </c>
      <c r="C135" s="94">
        <v>512</v>
      </c>
      <c r="D135" s="101" t="s">
        <v>168</v>
      </c>
      <c r="E135" s="129">
        <v>10240</v>
      </c>
      <c r="F135" s="95"/>
      <c r="G135" s="91"/>
      <c r="H135" s="91"/>
      <c r="I135" s="91"/>
      <c r="J135" s="91"/>
      <c r="K135" s="154" t="s">
        <v>568</v>
      </c>
      <c r="L135" s="154">
        <v>100</v>
      </c>
      <c r="M135" s="154">
        <v>10240</v>
      </c>
      <c r="N135" s="199">
        <f t="shared" si="5"/>
        <v>100</v>
      </c>
    </row>
    <row r="136" spans="1:14" ht="43.5">
      <c r="A136" s="91"/>
      <c r="B136" s="96" t="s">
        <v>286</v>
      </c>
      <c r="C136" s="95">
        <v>262</v>
      </c>
      <c r="D136" s="94" t="s">
        <v>168</v>
      </c>
      <c r="E136" s="94">
        <v>78600</v>
      </c>
      <c r="F136" s="95"/>
      <c r="G136" s="91"/>
      <c r="H136" s="91"/>
      <c r="I136" s="91"/>
      <c r="J136" s="91"/>
      <c r="K136" s="154" t="s">
        <v>569</v>
      </c>
      <c r="L136" s="154">
        <v>100</v>
      </c>
      <c r="M136" s="154">
        <v>78600</v>
      </c>
      <c r="N136" s="199">
        <f t="shared" si="5"/>
        <v>100</v>
      </c>
    </row>
    <row r="137" spans="1:14" ht="21.75">
      <c r="A137" s="91"/>
      <c r="B137" s="96" t="s">
        <v>297</v>
      </c>
      <c r="C137" s="94">
        <v>7</v>
      </c>
      <c r="D137" s="94" t="s">
        <v>284</v>
      </c>
      <c r="E137" s="94">
        <v>163500</v>
      </c>
      <c r="F137" s="95"/>
      <c r="G137" s="91"/>
      <c r="H137" s="91"/>
      <c r="I137" s="91"/>
      <c r="J137" s="91"/>
      <c r="K137" s="154" t="s">
        <v>570</v>
      </c>
      <c r="L137" s="154">
        <v>45</v>
      </c>
      <c r="M137" s="154">
        <v>71100</v>
      </c>
      <c r="N137" s="199">
        <f t="shared" si="5"/>
        <v>43.486238532110093</v>
      </c>
    </row>
    <row r="138" spans="1:14" ht="43.5">
      <c r="A138" s="91"/>
      <c r="B138" s="96" t="s">
        <v>295</v>
      </c>
      <c r="C138" s="94">
        <v>512</v>
      </c>
      <c r="D138" s="94" t="s">
        <v>168</v>
      </c>
      <c r="E138" s="94">
        <v>153600</v>
      </c>
      <c r="F138" s="95"/>
      <c r="G138" s="91"/>
      <c r="H138" s="91"/>
      <c r="I138" s="91"/>
      <c r="J138" s="91"/>
      <c r="K138" s="154" t="s">
        <v>568</v>
      </c>
      <c r="L138" s="154">
        <v>100</v>
      </c>
      <c r="M138" s="154">
        <v>153600</v>
      </c>
      <c r="N138" s="199">
        <f t="shared" si="5"/>
        <v>100</v>
      </c>
    </row>
    <row r="139" spans="1:14" ht="43.5">
      <c r="A139" s="91"/>
      <c r="B139" s="96" t="s">
        <v>289</v>
      </c>
      <c r="C139" s="94">
        <v>512</v>
      </c>
      <c r="D139" s="94" t="s">
        <v>168</v>
      </c>
      <c r="E139" s="94">
        <v>153600</v>
      </c>
      <c r="F139" s="95"/>
      <c r="G139" s="91"/>
      <c r="H139" s="91"/>
      <c r="I139" s="91"/>
      <c r="J139" s="91"/>
      <c r="K139" s="154" t="s">
        <v>568</v>
      </c>
      <c r="L139" s="154">
        <v>100</v>
      </c>
      <c r="M139" s="154">
        <v>153600</v>
      </c>
      <c r="N139" s="199">
        <f t="shared" si="5"/>
        <v>100</v>
      </c>
    </row>
    <row r="140" spans="1:14" ht="43.5">
      <c r="A140" s="91"/>
      <c r="B140" s="96" t="s">
        <v>290</v>
      </c>
      <c r="C140" s="94">
        <v>1</v>
      </c>
      <c r="D140" s="94" t="s">
        <v>172</v>
      </c>
      <c r="E140" s="113">
        <v>128600</v>
      </c>
      <c r="F140" s="95"/>
      <c r="G140" s="91"/>
      <c r="H140" s="91"/>
      <c r="I140" s="91"/>
      <c r="J140" s="91"/>
      <c r="K140" s="154" t="s">
        <v>475</v>
      </c>
      <c r="L140" s="154">
        <v>85</v>
      </c>
      <c r="M140" s="154">
        <v>108751</v>
      </c>
      <c r="N140" s="199">
        <f t="shared" si="5"/>
        <v>84.565318818040438</v>
      </c>
    </row>
    <row r="141" spans="1:14" ht="21.75">
      <c r="A141" s="989" t="s">
        <v>465</v>
      </c>
      <c r="B141" s="990"/>
      <c r="C141" s="990"/>
      <c r="D141" s="990"/>
      <c r="E141" s="990"/>
      <c r="F141" s="990"/>
      <c r="G141" s="990"/>
      <c r="H141" s="990"/>
      <c r="I141" s="990"/>
      <c r="J141" s="990"/>
      <c r="K141" s="990"/>
      <c r="L141" s="990"/>
      <c r="M141" s="990"/>
      <c r="N141" s="991"/>
    </row>
    <row r="142" spans="1:14" ht="21.75">
      <c r="A142" s="87">
        <v>17</v>
      </c>
      <c r="B142" s="98" t="s">
        <v>309</v>
      </c>
      <c r="C142" s="99">
        <v>30</v>
      </c>
      <c r="D142" s="99" t="s">
        <v>168</v>
      </c>
      <c r="E142" s="99">
        <v>266000</v>
      </c>
      <c r="F142" s="89" t="s">
        <v>169</v>
      </c>
      <c r="G142" s="87" t="s">
        <v>170</v>
      </c>
      <c r="H142" s="87">
        <v>2</v>
      </c>
      <c r="I142" s="87">
        <v>2</v>
      </c>
      <c r="J142" s="87">
        <v>2</v>
      </c>
      <c r="K142" s="158"/>
      <c r="L142" s="153">
        <v>15</v>
      </c>
      <c r="M142" s="153">
        <f>SUM(M144:M149)</f>
        <v>27300</v>
      </c>
      <c r="N142" s="148">
        <f>SUM(M142*100)/E142</f>
        <v>10.263157894736842</v>
      </c>
    </row>
    <row r="143" spans="1:14" ht="21.75">
      <c r="A143" s="91"/>
      <c r="B143" s="96" t="s">
        <v>298</v>
      </c>
      <c r="C143" s="131"/>
      <c r="D143" s="131"/>
      <c r="E143" s="131"/>
      <c r="F143" s="95"/>
      <c r="G143" s="91"/>
      <c r="H143" s="91"/>
      <c r="I143" s="91"/>
      <c r="J143" s="91"/>
      <c r="K143" s="154"/>
      <c r="L143" s="155"/>
      <c r="M143" s="155"/>
      <c r="N143" s="155"/>
    </row>
    <row r="144" spans="1:14" ht="21.75">
      <c r="A144" s="91"/>
      <c r="B144" s="96" t="s">
        <v>299</v>
      </c>
      <c r="C144" s="132" t="s">
        <v>301</v>
      </c>
      <c r="D144" s="94" t="s">
        <v>300</v>
      </c>
      <c r="E144" s="94">
        <f>150*3*30+1800</f>
        <v>15300</v>
      </c>
      <c r="F144" s="95"/>
      <c r="G144" s="91"/>
      <c r="H144" s="91"/>
      <c r="I144" s="91"/>
      <c r="J144" s="91"/>
      <c r="K144" s="154" t="s">
        <v>494</v>
      </c>
      <c r="L144" s="155">
        <v>100</v>
      </c>
      <c r="M144" s="155">
        <v>15300</v>
      </c>
      <c r="N144" s="199">
        <f t="shared" ref="N144:N149" si="6">SUM(M144*100)/E144</f>
        <v>100</v>
      </c>
    </row>
    <row r="145" spans="1:14" ht="43.5">
      <c r="A145" s="91"/>
      <c r="B145" s="96" t="s">
        <v>302</v>
      </c>
      <c r="C145" s="132" t="s">
        <v>301</v>
      </c>
      <c r="D145" s="94" t="s">
        <v>303</v>
      </c>
      <c r="E145" s="94">
        <f>150*3*30</f>
        <v>13500</v>
      </c>
      <c r="F145" s="95"/>
      <c r="G145" s="91"/>
      <c r="H145" s="91"/>
      <c r="I145" s="91"/>
      <c r="J145" s="91"/>
      <c r="K145" s="154">
        <v>0</v>
      </c>
      <c r="L145" s="155">
        <v>0</v>
      </c>
      <c r="M145" s="155">
        <v>0</v>
      </c>
      <c r="N145" s="199">
        <f t="shared" si="6"/>
        <v>0</v>
      </c>
    </row>
    <row r="146" spans="1:14" ht="43.5">
      <c r="A146" s="91"/>
      <c r="B146" s="96" t="s">
        <v>304</v>
      </c>
      <c r="C146" s="94">
        <v>30</v>
      </c>
      <c r="D146" s="94" t="s">
        <v>168</v>
      </c>
      <c r="E146" s="94">
        <v>30000</v>
      </c>
      <c r="F146" s="95"/>
      <c r="G146" s="91"/>
      <c r="H146" s="91"/>
      <c r="I146" s="91"/>
      <c r="J146" s="91"/>
      <c r="K146" s="154">
        <v>0</v>
      </c>
      <c r="L146" s="155">
        <v>0</v>
      </c>
      <c r="M146" s="155">
        <v>0</v>
      </c>
      <c r="N146" s="199">
        <f t="shared" si="6"/>
        <v>0</v>
      </c>
    </row>
    <row r="147" spans="1:14" ht="43.5">
      <c r="A147" s="91"/>
      <c r="B147" s="96" t="s">
        <v>305</v>
      </c>
      <c r="C147" s="95"/>
      <c r="D147" s="133"/>
      <c r="E147" s="109"/>
      <c r="F147" s="95"/>
      <c r="G147" s="91"/>
      <c r="H147" s="91"/>
      <c r="I147" s="91"/>
      <c r="J147" s="91"/>
      <c r="K147" s="154"/>
      <c r="L147" s="155"/>
      <c r="M147" s="155"/>
      <c r="N147" s="199"/>
    </row>
    <row r="148" spans="1:14" ht="43.5">
      <c r="A148" s="91"/>
      <c r="B148" s="96" t="s">
        <v>306</v>
      </c>
      <c r="C148" s="94">
        <v>1</v>
      </c>
      <c r="D148" s="94" t="s">
        <v>307</v>
      </c>
      <c r="E148" s="94">
        <v>200000</v>
      </c>
      <c r="F148" s="95"/>
      <c r="G148" s="91"/>
      <c r="H148" s="91"/>
      <c r="I148" s="91"/>
      <c r="J148" s="91"/>
      <c r="K148" s="154">
        <v>0</v>
      </c>
      <c r="L148" s="155">
        <v>0</v>
      </c>
      <c r="M148" s="155">
        <v>7500</v>
      </c>
      <c r="N148" s="199">
        <f t="shared" si="6"/>
        <v>3.75</v>
      </c>
    </row>
    <row r="149" spans="1:14" ht="21.75">
      <c r="A149" s="91"/>
      <c r="B149" s="96" t="s">
        <v>308</v>
      </c>
      <c r="C149" s="94">
        <v>1</v>
      </c>
      <c r="D149" s="94" t="s">
        <v>239</v>
      </c>
      <c r="E149" s="94">
        <f>E142-E144-E145-E146-E148</f>
        <v>7200</v>
      </c>
      <c r="F149" s="95"/>
      <c r="G149" s="91"/>
      <c r="H149" s="91"/>
      <c r="I149" s="91"/>
      <c r="J149" s="91"/>
      <c r="K149" s="154" t="s">
        <v>571</v>
      </c>
      <c r="L149" s="155">
        <v>70</v>
      </c>
      <c r="M149" s="155">
        <v>4500</v>
      </c>
      <c r="N149" s="199">
        <f t="shared" si="6"/>
        <v>62.5</v>
      </c>
    </row>
    <row r="150" spans="1:14" ht="21.75">
      <c r="A150" s="989" t="s">
        <v>466</v>
      </c>
      <c r="B150" s="990"/>
      <c r="C150" s="990"/>
      <c r="D150" s="990"/>
      <c r="E150" s="990"/>
      <c r="F150" s="990"/>
      <c r="G150" s="990"/>
      <c r="H150" s="990"/>
      <c r="I150" s="990"/>
      <c r="J150" s="990"/>
      <c r="K150" s="990"/>
      <c r="L150" s="990"/>
      <c r="M150" s="990"/>
      <c r="N150" s="991"/>
    </row>
    <row r="151" spans="1:14" ht="43.5">
      <c r="A151" s="87">
        <v>18</v>
      </c>
      <c r="B151" s="98" t="s">
        <v>353</v>
      </c>
      <c r="C151" s="99">
        <v>9</v>
      </c>
      <c r="D151" s="99" t="s">
        <v>307</v>
      </c>
      <c r="E151" s="99">
        <v>1216800</v>
      </c>
      <c r="F151" s="89" t="s">
        <v>169</v>
      </c>
      <c r="G151" s="87" t="s">
        <v>170</v>
      </c>
      <c r="H151" s="87">
        <v>2</v>
      </c>
      <c r="I151" s="87">
        <v>2</v>
      </c>
      <c r="J151" s="87">
        <v>2</v>
      </c>
      <c r="K151" s="158"/>
      <c r="L151" s="153">
        <v>70</v>
      </c>
      <c r="M151" s="153">
        <f>SUM(M153:M192)</f>
        <v>791810</v>
      </c>
      <c r="N151" s="148">
        <f>SUM(M151*100)/E151</f>
        <v>65.073142669296516</v>
      </c>
    </row>
    <row r="152" spans="1:14" ht="21.75">
      <c r="A152" s="91"/>
      <c r="B152" s="96" t="s">
        <v>310</v>
      </c>
      <c r="C152" s="123"/>
      <c r="D152" s="124"/>
      <c r="E152" s="125"/>
      <c r="F152" s="95"/>
      <c r="G152" s="91"/>
      <c r="H152" s="91"/>
      <c r="I152" s="91"/>
      <c r="J152" s="91"/>
      <c r="K152" s="154"/>
      <c r="L152" s="155"/>
      <c r="M152" s="155"/>
      <c r="N152" s="155"/>
    </row>
    <row r="153" spans="1:14" ht="43.5">
      <c r="A153" s="91"/>
      <c r="B153" s="96" t="s">
        <v>311</v>
      </c>
      <c r="C153" s="94">
        <v>9</v>
      </c>
      <c r="D153" s="94" t="s">
        <v>307</v>
      </c>
      <c r="E153" s="129">
        <v>45000</v>
      </c>
      <c r="F153" s="95"/>
      <c r="G153" s="91"/>
      <c r="H153" s="91"/>
      <c r="I153" s="91"/>
      <c r="J153" s="91"/>
      <c r="K153" s="154" t="s">
        <v>572</v>
      </c>
      <c r="L153" s="155">
        <v>90</v>
      </c>
      <c r="M153" s="155">
        <v>39910</v>
      </c>
      <c r="N153" s="199">
        <f>SUM(M153*100)/E153</f>
        <v>88.688888888888883</v>
      </c>
    </row>
    <row r="154" spans="1:14" ht="21.75">
      <c r="A154" s="91"/>
      <c r="B154" s="96" t="s">
        <v>312</v>
      </c>
      <c r="C154" s="118"/>
      <c r="D154" s="118"/>
      <c r="E154" s="118"/>
      <c r="F154" s="95"/>
      <c r="G154" s="91"/>
      <c r="H154" s="91"/>
      <c r="I154" s="91"/>
      <c r="J154" s="91"/>
      <c r="K154" s="154"/>
      <c r="L154" s="155"/>
      <c r="M154" s="155"/>
      <c r="N154" s="155"/>
    </row>
    <row r="155" spans="1:14" ht="21.75">
      <c r="A155" s="91"/>
      <c r="B155" s="96" t="s">
        <v>313</v>
      </c>
      <c r="C155" s="94"/>
      <c r="D155" s="94"/>
      <c r="E155" s="129"/>
      <c r="F155" s="95"/>
      <c r="G155" s="91"/>
      <c r="H155" s="91"/>
      <c r="I155" s="91"/>
      <c r="J155" s="91"/>
      <c r="K155" s="154"/>
      <c r="L155" s="155"/>
      <c r="M155" s="155"/>
      <c r="N155" s="155"/>
    </row>
    <row r="156" spans="1:14" ht="21.75">
      <c r="A156" s="91"/>
      <c r="B156" s="96" t="s">
        <v>314</v>
      </c>
      <c r="C156" s="94">
        <v>90</v>
      </c>
      <c r="D156" s="94" t="s">
        <v>168</v>
      </c>
      <c r="E156" s="129">
        <v>54000</v>
      </c>
      <c r="F156" s="95"/>
      <c r="G156" s="91"/>
      <c r="H156" s="91"/>
      <c r="I156" s="91"/>
      <c r="J156" s="91"/>
      <c r="K156" s="154" t="s">
        <v>495</v>
      </c>
      <c r="L156" s="155">
        <v>100</v>
      </c>
      <c r="M156" s="155">
        <v>48000</v>
      </c>
      <c r="N156" s="199">
        <f>SUM(M156*100)/E156</f>
        <v>88.888888888888886</v>
      </c>
    </row>
    <row r="157" spans="1:14" ht="21.75">
      <c r="A157" s="91"/>
      <c r="B157" s="96" t="s">
        <v>315</v>
      </c>
      <c r="C157" s="94"/>
      <c r="D157" s="144"/>
      <c r="E157" s="129"/>
      <c r="F157" s="95"/>
      <c r="G157" s="91"/>
      <c r="H157" s="91"/>
      <c r="I157" s="91"/>
      <c r="J157" s="91"/>
      <c r="K157" s="154"/>
      <c r="L157" s="155"/>
      <c r="M157" s="155"/>
      <c r="N157" s="155"/>
    </row>
    <row r="158" spans="1:14" ht="21.75">
      <c r="A158" s="91"/>
      <c r="B158" s="96" t="s">
        <v>316</v>
      </c>
      <c r="C158" s="94">
        <v>18</v>
      </c>
      <c r="D158" s="94" t="s">
        <v>215</v>
      </c>
      <c r="E158" s="129">
        <v>7200</v>
      </c>
      <c r="F158" s="95"/>
      <c r="G158" s="91"/>
      <c r="H158" s="91"/>
      <c r="I158" s="91"/>
      <c r="J158" s="91"/>
      <c r="K158" s="154" t="s">
        <v>496</v>
      </c>
      <c r="L158" s="155">
        <v>100</v>
      </c>
      <c r="M158" s="155">
        <v>7200</v>
      </c>
      <c r="N158" s="159">
        <f>SUM(M158*100)/E158</f>
        <v>100</v>
      </c>
    </row>
    <row r="159" spans="1:14" ht="43.5">
      <c r="A159" s="91"/>
      <c r="B159" s="96" t="s">
        <v>317</v>
      </c>
      <c r="C159" s="94"/>
      <c r="D159" s="94"/>
      <c r="E159" s="129"/>
      <c r="F159" s="95"/>
      <c r="G159" s="91"/>
      <c r="H159" s="91"/>
      <c r="I159" s="91"/>
      <c r="J159" s="91"/>
      <c r="K159" s="154"/>
      <c r="L159" s="155"/>
      <c r="M159" s="155"/>
      <c r="N159" s="155"/>
    </row>
    <row r="160" spans="1:14" ht="21.75">
      <c r="A160" s="91"/>
      <c r="B160" s="96" t="s">
        <v>318</v>
      </c>
      <c r="C160" s="94" t="s">
        <v>319</v>
      </c>
      <c r="D160" s="94" t="s">
        <v>300</v>
      </c>
      <c r="E160" s="129">
        <v>10800</v>
      </c>
      <c r="F160" s="95"/>
      <c r="G160" s="91"/>
      <c r="H160" s="91"/>
      <c r="I160" s="91"/>
      <c r="J160" s="91"/>
      <c r="K160" s="154" t="s">
        <v>573</v>
      </c>
      <c r="L160" s="155">
        <v>100</v>
      </c>
      <c r="M160" s="155">
        <v>10800</v>
      </c>
      <c r="N160" s="159">
        <f>SUM(M160*100)/E160</f>
        <v>100</v>
      </c>
    </row>
    <row r="161" spans="1:14" ht="43.5">
      <c r="A161" s="91"/>
      <c r="B161" s="96" t="s">
        <v>320</v>
      </c>
      <c r="C161" s="94">
        <v>98</v>
      </c>
      <c r="D161" s="94" t="s">
        <v>215</v>
      </c>
      <c r="E161" s="129"/>
      <c r="F161" s="95"/>
      <c r="G161" s="91"/>
      <c r="H161" s="91"/>
      <c r="I161" s="91"/>
      <c r="J161" s="91"/>
      <c r="K161" s="154"/>
      <c r="L161" s="155"/>
      <c r="M161" s="155"/>
      <c r="N161" s="155"/>
    </row>
    <row r="162" spans="1:14" ht="21.75">
      <c r="A162" s="91"/>
      <c r="B162" s="96" t="s">
        <v>321</v>
      </c>
      <c r="C162" s="94">
        <v>4</v>
      </c>
      <c r="D162" s="94" t="s">
        <v>300</v>
      </c>
      <c r="E162" s="134">
        <v>78400</v>
      </c>
      <c r="F162" s="95"/>
      <c r="G162" s="91"/>
      <c r="H162" s="91"/>
      <c r="I162" s="91"/>
      <c r="J162" s="91"/>
      <c r="K162" s="154" t="s">
        <v>574</v>
      </c>
      <c r="L162" s="155">
        <v>50</v>
      </c>
      <c r="M162" s="155">
        <v>39200</v>
      </c>
      <c r="N162" s="159">
        <f>SUM(M162*100)/E162</f>
        <v>50</v>
      </c>
    </row>
    <row r="163" spans="1:14" ht="21.75">
      <c r="A163" s="91"/>
      <c r="B163" s="96" t="s">
        <v>322</v>
      </c>
      <c r="C163" s="94">
        <v>1</v>
      </c>
      <c r="D163" s="94" t="s">
        <v>300</v>
      </c>
      <c r="E163" s="129">
        <v>78400</v>
      </c>
      <c r="F163" s="95"/>
      <c r="G163" s="91"/>
      <c r="H163" s="91"/>
      <c r="I163" s="91"/>
      <c r="J163" s="91"/>
      <c r="K163" s="154" t="s">
        <v>497</v>
      </c>
      <c r="L163" s="155">
        <v>100</v>
      </c>
      <c r="M163" s="155">
        <v>78400</v>
      </c>
      <c r="N163" s="159">
        <f>SUM(M163*100)/E163</f>
        <v>100</v>
      </c>
    </row>
    <row r="164" spans="1:14" ht="21.75">
      <c r="A164" s="91"/>
      <c r="B164" s="96" t="s">
        <v>323</v>
      </c>
      <c r="C164" s="94"/>
      <c r="D164" s="94"/>
      <c r="E164" s="129"/>
      <c r="F164" s="95"/>
      <c r="G164" s="91"/>
      <c r="H164" s="91"/>
      <c r="I164" s="91"/>
      <c r="J164" s="91"/>
      <c r="K164" s="154"/>
      <c r="L164" s="155"/>
      <c r="M164" s="155"/>
      <c r="N164" s="159"/>
    </row>
    <row r="165" spans="1:14" ht="21.75">
      <c r="A165" s="91"/>
      <c r="B165" s="96" t="s">
        <v>324</v>
      </c>
      <c r="C165" s="94">
        <v>9</v>
      </c>
      <c r="D165" s="94" t="s">
        <v>307</v>
      </c>
      <c r="E165" s="129">
        <v>180000</v>
      </c>
      <c r="F165" s="95"/>
      <c r="G165" s="91"/>
      <c r="H165" s="91"/>
      <c r="I165" s="91"/>
      <c r="J165" s="91"/>
      <c r="K165" s="154" t="s">
        <v>498</v>
      </c>
      <c r="L165" s="155">
        <v>11.11</v>
      </c>
      <c r="M165" s="155">
        <v>20000</v>
      </c>
      <c r="N165" s="159">
        <f>SUM(M165*100)/E165</f>
        <v>11.111111111111111</v>
      </c>
    </row>
    <row r="166" spans="1:14" ht="43.5">
      <c r="A166" s="91"/>
      <c r="B166" s="96" t="s">
        <v>325</v>
      </c>
      <c r="C166" s="94">
        <v>9</v>
      </c>
      <c r="D166" s="94" t="s">
        <v>307</v>
      </c>
      <c r="E166" s="129">
        <v>44100</v>
      </c>
      <c r="F166" s="95"/>
      <c r="G166" s="91"/>
      <c r="H166" s="91"/>
      <c r="I166" s="91"/>
      <c r="J166" s="91"/>
      <c r="K166" s="154" t="s">
        <v>502</v>
      </c>
      <c r="L166" s="155">
        <v>70</v>
      </c>
      <c r="M166" s="155">
        <v>29400</v>
      </c>
      <c r="N166" s="159">
        <f>SUM(M166*100)/E166</f>
        <v>66.666666666666671</v>
      </c>
    </row>
    <row r="167" spans="1:14" ht="21.75">
      <c r="A167" s="91"/>
      <c r="B167" s="96" t="s">
        <v>326</v>
      </c>
      <c r="C167" s="94"/>
      <c r="D167" s="94"/>
      <c r="E167" s="129"/>
      <c r="F167" s="95"/>
      <c r="G167" s="91"/>
      <c r="H167" s="91"/>
      <c r="I167" s="91"/>
      <c r="J167" s="91"/>
      <c r="K167" s="154"/>
      <c r="L167" s="155"/>
      <c r="M167" s="155"/>
      <c r="N167" s="155"/>
    </row>
    <row r="168" spans="1:14" ht="21.75">
      <c r="A168" s="91"/>
      <c r="B168" s="96" t="s">
        <v>327</v>
      </c>
      <c r="C168" s="94">
        <v>450</v>
      </c>
      <c r="D168" s="94" t="s">
        <v>168</v>
      </c>
      <c r="E168" s="129">
        <v>180000</v>
      </c>
      <c r="F168" s="95"/>
      <c r="G168" s="91"/>
      <c r="H168" s="91"/>
      <c r="I168" s="91"/>
      <c r="J168" s="91"/>
      <c r="K168" s="154" t="s">
        <v>575</v>
      </c>
      <c r="L168" s="155">
        <v>100</v>
      </c>
      <c r="M168" s="155">
        <v>163100</v>
      </c>
      <c r="N168" s="159">
        <f>SUM(M168*100)/E168</f>
        <v>90.611111111111114</v>
      </c>
    </row>
    <row r="169" spans="1:14" ht="21.75">
      <c r="A169" s="91"/>
      <c r="B169" s="96" t="s">
        <v>328</v>
      </c>
      <c r="C169" s="94"/>
      <c r="D169" s="94"/>
      <c r="E169" s="129"/>
      <c r="F169" s="95"/>
      <c r="G169" s="91"/>
      <c r="H169" s="91"/>
      <c r="I169" s="91"/>
      <c r="J169" s="91"/>
      <c r="K169" s="154"/>
      <c r="L169" s="155"/>
      <c r="M169" s="155"/>
      <c r="N169" s="155"/>
    </row>
    <row r="170" spans="1:14" ht="21.75">
      <c r="A170" s="91"/>
      <c r="B170" s="96" t="s">
        <v>329</v>
      </c>
      <c r="C170" s="94"/>
      <c r="D170" s="94"/>
      <c r="E170" s="129"/>
      <c r="F170" s="95"/>
      <c r="G170" s="91"/>
      <c r="H170" s="91"/>
      <c r="I170" s="91"/>
      <c r="J170" s="91"/>
      <c r="K170" s="154"/>
      <c r="L170" s="155"/>
      <c r="M170" s="155"/>
      <c r="N170" s="155"/>
    </row>
    <row r="171" spans="1:14" ht="21.75">
      <c r="A171" s="91"/>
      <c r="B171" s="135" t="s">
        <v>330</v>
      </c>
      <c r="C171" s="94">
        <v>9</v>
      </c>
      <c r="D171" s="94" t="s">
        <v>307</v>
      </c>
      <c r="E171" s="129">
        <v>117000</v>
      </c>
      <c r="F171" s="95"/>
      <c r="G171" s="91"/>
      <c r="H171" s="91"/>
      <c r="I171" s="91"/>
      <c r="J171" s="91"/>
      <c r="K171" s="154" t="s">
        <v>576</v>
      </c>
      <c r="L171" s="155">
        <v>100</v>
      </c>
      <c r="M171" s="155">
        <v>117000</v>
      </c>
      <c r="N171" s="159">
        <f>SUM(M171*100)/E171</f>
        <v>100</v>
      </c>
    </row>
    <row r="172" spans="1:14" ht="21.75">
      <c r="A172" s="91"/>
      <c r="B172" s="135" t="s">
        <v>331</v>
      </c>
      <c r="C172" s="94">
        <v>27</v>
      </c>
      <c r="D172" s="94" t="s">
        <v>168</v>
      </c>
      <c r="E172" s="129">
        <v>10800</v>
      </c>
      <c r="F172" s="95"/>
      <c r="G172" s="91"/>
      <c r="H172" s="91"/>
      <c r="I172" s="91"/>
      <c r="J172" s="91"/>
      <c r="K172" s="154" t="s">
        <v>499</v>
      </c>
      <c r="L172" s="155">
        <v>100</v>
      </c>
      <c r="M172" s="155">
        <v>7000</v>
      </c>
      <c r="N172" s="159">
        <f>SUM(M172*100)/E172</f>
        <v>64.81481481481481</v>
      </c>
    </row>
    <row r="173" spans="1:14" ht="43.5">
      <c r="A173" s="91"/>
      <c r="B173" s="96" t="s">
        <v>332</v>
      </c>
      <c r="C173" s="94"/>
      <c r="D173" s="94"/>
      <c r="E173" s="129"/>
      <c r="F173" s="95"/>
      <c r="G173" s="91"/>
      <c r="H173" s="91"/>
      <c r="I173" s="91"/>
      <c r="J173" s="91"/>
      <c r="K173" s="154"/>
      <c r="L173" s="155"/>
      <c r="M173" s="155"/>
      <c r="N173" s="155"/>
    </row>
    <row r="174" spans="1:14" ht="21.75">
      <c r="A174" s="91"/>
      <c r="B174" s="96" t="s">
        <v>333</v>
      </c>
      <c r="C174" s="94">
        <v>180</v>
      </c>
      <c r="D174" s="94" t="s">
        <v>168</v>
      </c>
      <c r="E174" s="129">
        <v>27000</v>
      </c>
      <c r="F174" s="95"/>
      <c r="G174" s="91"/>
      <c r="H174" s="91"/>
      <c r="I174" s="91"/>
      <c r="J174" s="91"/>
      <c r="K174" s="154" t="s">
        <v>563</v>
      </c>
      <c r="L174" s="155">
        <v>100</v>
      </c>
      <c r="M174" s="155">
        <v>27000</v>
      </c>
      <c r="N174" s="159">
        <f>SUM(M174*100)/E174</f>
        <v>100</v>
      </c>
    </row>
    <row r="175" spans="1:14" ht="21.75">
      <c r="A175" s="91"/>
      <c r="B175" s="96" t="s">
        <v>334</v>
      </c>
      <c r="C175" s="94">
        <v>9</v>
      </c>
      <c r="D175" s="94" t="s">
        <v>284</v>
      </c>
      <c r="E175" s="129">
        <v>22500</v>
      </c>
      <c r="F175" s="95"/>
      <c r="G175" s="91"/>
      <c r="H175" s="91"/>
      <c r="I175" s="91"/>
      <c r="J175" s="91"/>
      <c r="K175" s="154" t="s">
        <v>577</v>
      </c>
      <c r="L175" s="155">
        <v>45</v>
      </c>
      <c r="M175" s="155">
        <v>10000</v>
      </c>
      <c r="N175" s="159">
        <f>SUM(M175*100)/E175</f>
        <v>44.444444444444443</v>
      </c>
    </row>
    <row r="176" spans="1:14" ht="21.75">
      <c r="A176" s="91"/>
      <c r="B176" s="96" t="s">
        <v>335</v>
      </c>
      <c r="C176" s="94">
        <v>1</v>
      </c>
      <c r="D176" s="94" t="s">
        <v>198</v>
      </c>
      <c r="E176" s="129">
        <v>20000</v>
      </c>
      <c r="F176" s="95"/>
      <c r="G176" s="91"/>
      <c r="H176" s="91"/>
      <c r="I176" s="91"/>
      <c r="J176" s="91"/>
      <c r="K176" s="154">
        <v>0</v>
      </c>
      <c r="L176" s="155">
        <v>0</v>
      </c>
      <c r="M176" s="155">
        <v>0</v>
      </c>
      <c r="N176" s="155">
        <v>0</v>
      </c>
    </row>
    <row r="177" spans="1:14" ht="21.75">
      <c r="A177" s="91"/>
      <c r="B177" s="96" t="s">
        <v>336</v>
      </c>
      <c r="C177" s="94">
        <v>10</v>
      </c>
      <c r="D177" s="94" t="s">
        <v>354</v>
      </c>
      <c r="E177" s="129">
        <v>45000</v>
      </c>
      <c r="F177" s="95"/>
      <c r="G177" s="91"/>
      <c r="H177" s="91"/>
      <c r="I177" s="91"/>
      <c r="J177" s="91"/>
      <c r="K177" s="154" t="s">
        <v>501</v>
      </c>
      <c r="L177" s="155">
        <v>20</v>
      </c>
      <c r="M177" s="155">
        <v>8000</v>
      </c>
      <c r="N177" s="159">
        <f>SUM(M177*100)/E177</f>
        <v>17.777777777777779</v>
      </c>
    </row>
    <row r="178" spans="1:14" ht="21.75">
      <c r="A178" s="91"/>
      <c r="B178" s="96" t="s">
        <v>337</v>
      </c>
      <c r="C178" s="124"/>
      <c r="D178" s="144"/>
      <c r="E178" s="123"/>
      <c r="F178" s="95"/>
      <c r="G178" s="91"/>
      <c r="H178" s="91"/>
      <c r="I178" s="91"/>
      <c r="J178" s="91"/>
      <c r="K178" s="154"/>
      <c r="L178" s="155"/>
      <c r="M178" s="155"/>
      <c r="N178" s="155"/>
    </row>
    <row r="179" spans="1:14" ht="21.75">
      <c r="A179" s="91"/>
      <c r="B179" s="96" t="s">
        <v>338</v>
      </c>
      <c r="C179" s="95">
        <v>18</v>
      </c>
      <c r="D179" s="94" t="s">
        <v>339</v>
      </c>
      <c r="E179" s="94">
        <v>108000</v>
      </c>
      <c r="F179" s="95"/>
      <c r="G179" s="91"/>
      <c r="H179" s="91"/>
      <c r="I179" s="91"/>
      <c r="J179" s="91"/>
      <c r="K179" s="154" t="s">
        <v>578</v>
      </c>
      <c r="L179" s="155">
        <v>90</v>
      </c>
      <c r="M179" s="155">
        <v>90000</v>
      </c>
      <c r="N179" s="159">
        <f>SUM(M179*100)/E179</f>
        <v>83.333333333333329</v>
      </c>
    </row>
    <row r="180" spans="1:14" ht="21.75">
      <c r="A180" s="91"/>
      <c r="B180" s="96" t="s">
        <v>340</v>
      </c>
      <c r="C180" s="94">
        <v>18</v>
      </c>
      <c r="D180" s="94" t="s">
        <v>307</v>
      </c>
      <c r="E180" s="94">
        <v>27000</v>
      </c>
      <c r="F180" s="95"/>
      <c r="G180" s="91"/>
      <c r="H180" s="91"/>
      <c r="I180" s="91"/>
      <c r="J180" s="91"/>
      <c r="K180" s="154" t="s">
        <v>579</v>
      </c>
      <c r="L180" s="155">
        <v>100</v>
      </c>
      <c r="M180" s="155">
        <v>27000</v>
      </c>
      <c r="N180" s="159">
        <f t="shared" ref="N180:N192" si="7">SUM(M180*100)/E180</f>
        <v>100</v>
      </c>
    </row>
    <row r="181" spans="1:14" ht="21.75">
      <c r="A181" s="91"/>
      <c r="B181" s="96" t="s">
        <v>341</v>
      </c>
      <c r="C181" s="94">
        <v>27</v>
      </c>
      <c r="D181" s="94" t="s">
        <v>168</v>
      </c>
      <c r="E181" s="94">
        <v>7200</v>
      </c>
      <c r="F181" s="95"/>
      <c r="G181" s="91"/>
      <c r="H181" s="91"/>
      <c r="I181" s="91"/>
      <c r="J181" s="91"/>
      <c r="K181" s="154" t="s">
        <v>499</v>
      </c>
      <c r="L181" s="155">
        <v>100</v>
      </c>
      <c r="M181" s="155">
        <v>4050</v>
      </c>
      <c r="N181" s="159">
        <f t="shared" si="7"/>
        <v>56.25</v>
      </c>
    </row>
    <row r="182" spans="1:14" ht="21.75">
      <c r="A182" s="91"/>
      <c r="B182" s="96" t="s">
        <v>342</v>
      </c>
      <c r="C182" s="94">
        <v>1</v>
      </c>
      <c r="D182" s="94" t="s">
        <v>256</v>
      </c>
      <c r="E182" s="94">
        <v>5000</v>
      </c>
      <c r="F182" s="95"/>
      <c r="G182" s="91"/>
      <c r="H182" s="91"/>
      <c r="I182" s="91"/>
      <c r="J182" s="91"/>
      <c r="K182" s="154">
        <v>0</v>
      </c>
      <c r="L182" s="155">
        <v>0</v>
      </c>
      <c r="M182" s="155">
        <v>0</v>
      </c>
      <c r="N182" s="159">
        <f t="shared" si="7"/>
        <v>0</v>
      </c>
    </row>
    <row r="183" spans="1:14" ht="21.75">
      <c r="A183" s="91"/>
      <c r="B183" s="96" t="s">
        <v>343</v>
      </c>
      <c r="C183" s="94"/>
      <c r="D183" s="144"/>
      <c r="E183" s="94"/>
      <c r="F183" s="95"/>
      <c r="G183" s="91"/>
      <c r="H183" s="91"/>
      <c r="I183" s="91"/>
      <c r="J183" s="91"/>
      <c r="K183" s="154"/>
      <c r="L183" s="155"/>
      <c r="M183" s="155"/>
      <c r="N183" s="159"/>
    </row>
    <row r="184" spans="1:14" ht="21.75">
      <c r="A184" s="91"/>
      <c r="B184" s="96" t="s">
        <v>344</v>
      </c>
      <c r="C184" s="94">
        <v>1</v>
      </c>
      <c r="D184" s="94" t="s">
        <v>256</v>
      </c>
      <c r="E184" s="94">
        <v>60000</v>
      </c>
      <c r="F184" s="95"/>
      <c r="G184" s="91"/>
      <c r="H184" s="91"/>
      <c r="I184" s="91"/>
      <c r="J184" s="91"/>
      <c r="K184" s="154">
        <v>0</v>
      </c>
      <c r="L184" s="155">
        <v>0</v>
      </c>
      <c r="M184" s="155">
        <v>0</v>
      </c>
      <c r="N184" s="159">
        <f t="shared" si="7"/>
        <v>0</v>
      </c>
    </row>
    <row r="185" spans="1:14" ht="21.75">
      <c r="A185" s="91"/>
      <c r="B185" s="96" t="s">
        <v>345</v>
      </c>
      <c r="C185" s="94">
        <v>50</v>
      </c>
      <c r="D185" s="94" t="s">
        <v>300</v>
      </c>
      <c r="E185" s="94">
        <v>30000</v>
      </c>
      <c r="F185" s="95"/>
      <c r="G185" s="91"/>
      <c r="H185" s="91"/>
      <c r="I185" s="91"/>
      <c r="J185" s="91"/>
      <c r="K185" s="154" t="s">
        <v>493</v>
      </c>
      <c r="L185" s="155">
        <v>100</v>
      </c>
      <c r="M185" s="155">
        <v>18750</v>
      </c>
      <c r="N185" s="159">
        <f t="shared" si="7"/>
        <v>62.5</v>
      </c>
    </row>
    <row r="186" spans="1:14" ht="21.75">
      <c r="A186" s="91"/>
      <c r="B186" s="96" t="s">
        <v>346</v>
      </c>
      <c r="C186" s="94">
        <v>50</v>
      </c>
      <c r="D186" s="94" t="s">
        <v>300</v>
      </c>
      <c r="E186" s="94">
        <v>10000</v>
      </c>
      <c r="F186" s="95"/>
      <c r="G186" s="91"/>
      <c r="H186" s="91"/>
      <c r="I186" s="91"/>
      <c r="J186" s="91"/>
      <c r="K186" s="154" t="s">
        <v>493</v>
      </c>
      <c r="L186" s="155">
        <v>100</v>
      </c>
      <c r="M186" s="155">
        <v>3000</v>
      </c>
      <c r="N186" s="159">
        <f t="shared" si="7"/>
        <v>30</v>
      </c>
    </row>
    <row r="187" spans="1:14" ht="21.75">
      <c r="A187" s="91"/>
      <c r="B187" s="96" t="s">
        <v>347</v>
      </c>
      <c r="C187" s="94"/>
      <c r="D187" s="144"/>
      <c r="E187" s="94"/>
      <c r="F187" s="95"/>
      <c r="G187" s="91"/>
      <c r="H187" s="91"/>
      <c r="I187" s="91"/>
      <c r="J187" s="91"/>
      <c r="K187" s="154"/>
      <c r="L187" s="155"/>
      <c r="M187" s="155"/>
      <c r="N187" s="159"/>
    </row>
    <row r="188" spans="1:14" ht="21.75">
      <c r="A188" s="91"/>
      <c r="B188" s="96" t="s">
        <v>348</v>
      </c>
      <c r="C188" s="94">
        <v>18</v>
      </c>
      <c r="D188" s="94" t="s">
        <v>284</v>
      </c>
      <c r="E188" s="94">
        <v>5400</v>
      </c>
      <c r="F188" s="95"/>
      <c r="G188" s="91"/>
      <c r="H188" s="91"/>
      <c r="I188" s="91"/>
      <c r="J188" s="91"/>
      <c r="K188" s="154">
        <v>0</v>
      </c>
      <c r="L188" s="155">
        <v>0</v>
      </c>
      <c r="M188" s="155">
        <v>0</v>
      </c>
      <c r="N188" s="159">
        <f t="shared" si="7"/>
        <v>0</v>
      </c>
    </row>
    <row r="189" spans="1:14" ht="21.75">
      <c r="A189" s="91"/>
      <c r="B189" s="96" t="s">
        <v>349</v>
      </c>
      <c r="C189" s="94"/>
      <c r="D189" s="144"/>
      <c r="E189" s="94"/>
      <c r="F189" s="95"/>
      <c r="G189" s="91"/>
      <c r="H189" s="91"/>
      <c r="I189" s="91"/>
      <c r="J189" s="91"/>
      <c r="K189" s="154"/>
      <c r="L189" s="155"/>
      <c r="M189" s="155"/>
      <c r="N189" s="159"/>
    </row>
    <row r="190" spans="1:14" ht="21.75">
      <c r="A190" s="91"/>
      <c r="B190" s="96" t="s">
        <v>350</v>
      </c>
      <c r="C190" s="94">
        <v>30</v>
      </c>
      <c r="D190" s="94" t="s">
        <v>300</v>
      </c>
      <c r="E190" s="94">
        <v>12000</v>
      </c>
      <c r="F190" s="95"/>
      <c r="G190" s="91"/>
      <c r="H190" s="91"/>
      <c r="I190" s="91"/>
      <c r="J190" s="91"/>
      <c r="K190" s="154" t="s">
        <v>483</v>
      </c>
      <c r="L190" s="155">
        <v>100</v>
      </c>
      <c r="M190" s="155">
        <v>12000</v>
      </c>
      <c r="N190" s="159">
        <f t="shared" si="7"/>
        <v>100</v>
      </c>
    </row>
    <row r="191" spans="1:14" ht="21.75">
      <c r="A191" s="91"/>
      <c r="B191" s="96" t="s">
        <v>351</v>
      </c>
      <c r="C191" s="94">
        <v>300</v>
      </c>
      <c r="D191" s="94" t="s">
        <v>171</v>
      </c>
      <c r="E191" s="94">
        <v>12000</v>
      </c>
      <c r="F191" s="95"/>
      <c r="G191" s="91"/>
      <c r="H191" s="91"/>
      <c r="I191" s="91"/>
      <c r="J191" s="91"/>
      <c r="K191" s="154" t="s">
        <v>580</v>
      </c>
      <c r="L191" s="155">
        <v>100</v>
      </c>
      <c r="M191" s="155">
        <v>12000</v>
      </c>
      <c r="N191" s="159">
        <f t="shared" si="7"/>
        <v>100</v>
      </c>
    </row>
    <row r="192" spans="1:14" ht="21.75">
      <c r="A192" s="91"/>
      <c r="B192" s="96" t="s">
        <v>352</v>
      </c>
      <c r="C192" s="94">
        <v>1</v>
      </c>
      <c r="D192" s="94" t="s">
        <v>245</v>
      </c>
      <c r="E192" s="94">
        <v>20000</v>
      </c>
      <c r="F192" s="95"/>
      <c r="G192" s="91"/>
      <c r="H192" s="91"/>
      <c r="I192" s="91"/>
      <c r="J192" s="91"/>
      <c r="K192" s="154" t="s">
        <v>562</v>
      </c>
      <c r="L192" s="155">
        <v>100</v>
      </c>
      <c r="M192" s="155">
        <v>20000</v>
      </c>
      <c r="N192" s="159">
        <f t="shared" si="7"/>
        <v>100</v>
      </c>
    </row>
    <row r="193" spans="1:14" ht="21.75">
      <c r="A193" s="989" t="s">
        <v>467</v>
      </c>
      <c r="B193" s="990"/>
      <c r="C193" s="990"/>
      <c r="D193" s="990"/>
      <c r="E193" s="990"/>
      <c r="F193" s="990"/>
      <c r="G193" s="990"/>
      <c r="H193" s="990"/>
      <c r="I193" s="990"/>
      <c r="J193" s="990"/>
      <c r="K193" s="990"/>
      <c r="L193" s="990"/>
      <c r="M193" s="990"/>
      <c r="N193" s="991"/>
    </row>
    <row r="194" spans="1:14" ht="43.5">
      <c r="A194" s="87">
        <v>19</v>
      </c>
      <c r="B194" s="98" t="s">
        <v>367</v>
      </c>
      <c r="C194" s="99">
        <v>90</v>
      </c>
      <c r="D194" s="99" t="s">
        <v>168</v>
      </c>
      <c r="E194" s="99">
        <v>245000</v>
      </c>
      <c r="F194" s="89" t="s">
        <v>169</v>
      </c>
      <c r="G194" s="87" t="s">
        <v>170</v>
      </c>
      <c r="H194" s="87">
        <v>1</v>
      </c>
      <c r="I194" s="87">
        <v>2</v>
      </c>
      <c r="J194" s="87">
        <v>3</v>
      </c>
      <c r="K194" s="158"/>
      <c r="L194" s="153">
        <v>90</v>
      </c>
      <c r="M194" s="153">
        <f>SUM(M196:M205)</f>
        <v>204000</v>
      </c>
      <c r="N194" s="148">
        <f>SUM(M194*100)/E194</f>
        <v>83.265306122448976</v>
      </c>
    </row>
    <row r="195" spans="1:14" ht="21.75">
      <c r="A195" s="91"/>
      <c r="B195" s="96" t="s">
        <v>355</v>
      </c>
      <c r="C195" s="104"/>
      <c r="D195" s="104"/>
      <c r="E195" s="94"/>
      <c r="F195" s="95"/>
      <c r="G195" s="91"/>
      <c r="H195" s="91"/>
      <c r="I195" s="91"/>
      <c r="J195" s="91"/>
      <c r="K195" s="154"/>
      <c r="L195" s="155"/>
      <c r="M195" s="155"/>
      <c r="N195" s="155"/>
    </row>
    <row r="196" spans="1:14" ht="21.75">
      <c r="A196" s="91"/>
      <c r="B196" s="96" t="s">
        <v>356</v>
      </c>
      <c r="C196" s="94">
        <v>9</v>
      </c>
      <c r="D196" s="94" t="s">
        <v>220</v>
      </c>
      <c r="E196" s="94">
        <v>9000</v>
      </c>
      <c r="F196" s="95"/>
      <c r="G196" s="91"/>
      <c r="H196" s="91"/>
      <c r="I196" s="91"/>
      <c r="J196" s="91"/>
      <c r="K196" s="154">
        <v>0</v>
      </c>
      <c r="L196" s="155">
        <v>0</v>
      </c>
      <c r="M196" s="155">
        <v>0</v>
      </c>
      <c r="N196" s="159">
        <f>SUM(M196*100)/E196</f>
        <v>0</v>
      </c>
    </row>
    <row r="197" spans="1:14" ht="21.75">
      <c r="A197" s="91"/>
      <c r="B197" s="96" t="s">
        <v>357</v>
      </c>
      <c r="C197" s="94"/>
      <c r="D197" s="94"/>
      <c r="E197" s="94"/>
      <c r="F197" s="95"/>
      <c r="G197" s="91"/>
      <c r="H197" s="91"/>
      <c r="I197" s="91"/>
      <c r="J197" s="91"/>
      <c r="K197" s="154"/>
      <c r="L197" s="155"/>
      <c r="M197" s="155"/>
      <c r="N197" s="155"/>
    </row>
    <row r="198" spans="1:14" ht="21.75">
      <c r="A198" s="91"/>
      <c r="B198" s="96" t="s">
        <v>358</v>
      </c>
      <c r="C198" s="94">
        <v>9</v>
      </c>
      <c r="D198" s="94" t="s">
        <v>176</v>
      </c>
      <c r="E198" s="94"/>
      <c r="F198" s="95"/>
      <c r="G198" s="91"/>
      <c r="H198" s="91"/>
      <c r="I198" s="91"/>
      <c r="J198" s="91"/>
      <c r="K198" s="154"/>
      <c r="L198" s="155"/>
      <c r="M198" s="155"/>
      <c r="N198" s="159"/>
    </row>
    <row r="199" spans="1:14" ht="43.5">
      <c r="A199" s="91"/>
      <c r="B199" s="96" t="s">
        <v>359</v>
      </c>
      <c r="C199" s="94">
        <v>90</v>
      </c>
      <c r="D199" s="94" t="s">
        <v>168</v>
      </c>
      <c r="E199" s="94">
        <v>9000</v>
      </c>
      <c r="F199" s="95"/>
      <c r="G199" s="91"/>
      <c r="H199" s="91"/>
      <c r="I199" s="91"/>
      <c r="J199" s="91"/>
      <c r="K199" s="154" t="s">
        <v>495</v>
      </c>
      <c r="L199" s="155">
        <v>100</v>
      </c>
      <c r="M199" s="155">
        <v>9000</v>
      </c>
      <c r="N199" s="159">
        <f>SUM(M199*100)/E199</f>
        <v>100</v>
      </c>
    </row>
    <row r="200" spans="1:14" ht="21.75">
      <c r="A200" s="91"/>
      <c r="B200" s="96" t="s">
        <v>360</v>
      </c>
      <c r="C200" s="94">
        <v>90</v>
      </c>
      <c r="D200" s="94" t="s">
        <v>168</v>
      </c>
      <c r="E200" s="94">
        <v>9000</v>
      </c>
      <c r="F200" s="95"/>
      <c r="G200" s="91"/>
      <c r="H200" s="91"/>
      <c r="I200" s="91"/>
      <c r="J200" s="91"/>
      <c r="K200" s="154" t="s">
        <v>495</v>
      </c>
      <c r="L200" s="155">
        <v>100</v>
      </c>
      <c r="M200" s="155">
        <v>9000</v>
      </c>
      <c r="N200" s="159">
        <f>SUM(M200*100)/E200</f>
        <v>100</v>
      </c>
    </row>
    <row r="201" spans="1:14" ht="21.75">
      <c r="A201" s="91"/>
      <c r="B201" s="96" t="s">
        <v>361</v>
      </c>
      <c r="C201" s="94">
        <v>90</v>
      </c>
      <c r="D201" s="94" t="s">
        <v>168</v>
      </c>
      <c r="E201" s="94">
        <v>9000</v>
      </c>
      <c r="F201" s="95"/>
      <c r="G201" s="91"/>
      <c r="H201" s="91"/>
      <c r="I201" s="91"/>
      <c r="J201" s="91"/>
      <c r="K201" s="154" t="s">
        <v>495</v>
      </c>
      <c r="L201" s="155">
        <v>100</v>
      </c>
      <c r="M201" s="155">
        <v>9000</v>
      </c>
      <c r="N201" s="159">
        <f>SUM(M201*100)/E201</f>
        <v>100</v>
      </c>
    </row>
    <row r="202" spans="1:14" ht="21.75">
      <c r="A202" s="91"/>
      <c r="B202" s="96" t="s">
        <v>362</v>
      </c>
      <c r="C202" s="118"/>
      <c r="D202" s="118"/>
      <c r="E202" s="118"/>
      <c r="F202" s="95"/>
      <c r="G202" s="91"/>
      <c r="H202" s="91"/>
      <c r="I202" s="91"/>
      <c r="J202" s="91"/>
      <c r="K202" s="154"/>
      <c r="L202" s="155"/>
      <c r="M202" s="155"/>
      <c r="N202" s="155"/>
    </row>
    <row r="203" spans="1:14" ht="43.5">
      <c r="A203" s="91"/>
      <c r="B203" s="97" t="s">
        <v>363</v>
      </c>
      <c r="C203" s="93">
        <v>90</v>
      </c>
      <c r="D203" s="93" t="s">
        <v>364</v>
      </c>
      <c r="E203" s="93">
        <v>189000</v>
      </c>
      <c r="F203" s="95"/>
      <c r="G203" s="91"/>
      <c r="H203" s="91"/>
      <c r="I203" s="91"/>
      <c r="J203" s="91"/>
      <c r="K203" s="154" t="s">
        <v>581</v>
      </c>
      <c r="L203" s="155">
        <v>100</v>
      </c>
      <c r="M203" s="155">
        <v>177000</v>
      </c>
      <c r="N203" s="159">
        <f>SUM(M203*100)/E203</f>
        <v>93.650793650793645</v>
      </c>
    </row>
    <row r="204" spans="1:14" ht="21.75">
      <c r="A204" s="91"/>
      <c r="B204" s="96" t="s">
        <v>365</v>
      </c>
      <c r="C204" s="94"/>
      <c r="D204" s="94"/>
      <c r="E204" s="94"/>
      <c r="F204" s="95"/>
      <c r="G204" s="91"/>
      <c r="H204" s="91"/>
      <c r="I204" s="91"/>
      <c r="J204" s="91"/>
      <c r="K204" s="154"/>
      <c r="L204" s="155"/>
      <c r="M204" s="155"/>
      <c r="N204" s="155"/>
    </row>
    <row r="205" spans="1:14" ht="21.75">
      <c r="A205" s="91"/>
      <c r="B205" s="96" t="s">
        <v>366</v>
      </c>
      <c r="C205" s="94">
        <v>1</v>
      </c>
      <c r="D205" s="94" t="s">
        <v>172</v>
      </c>
      <c r="E205" s="94">
        <v>20000</v>
      </c>
      <c r="F205" s="95"/>
      <c r="G205" s="91"/>
      <c r="H205" s="91"/>
      <c r="I205" s="91"/>
      <c r="J205" s="91"/>
      <c r="K205" s="154">
        <v>0</v>
      </c>
      <c r="L205" s="155">
        <v>0</v>
      </c>
      <c r="M205" s="155">
        <v>0</v>
      </c>
      <c r="N205" s="159">
        <f>SUM(M205*100)/E205</f>
        <v>0</v>
      </c>
    </row>
    <row r="206" spans="1:14" ht="21.75">
      <c r="A206" s="986" t="s">
        <v>468</v>
      </c>
      <c r="B206" s="987"/>
      <c r="C206" s="987"/>
      <c r="D206" s="987"/>
      <c r="E206" s="987"/>
      <c r="F206" s="987"/>
      <c r="G206" s="987"/>
      <c r="H206" s="987"/>
      <c r="I206" s="987"/>
      <c r="J206" s="987"/>
      <c r="K206" s="987"/>
      <c r="L206" s="987"/>
      <c r="M206" s="987"/>
      <c r="N206" s="988"/>
    </row>
    <row r="207" spans="1:14" ht="21.75">
      <c r="A207" s="989" t="s">
        <v>469</v>
      </c>
      <c r="B207" s="990"/>
      <c r="C207" s="990"/>
      <c r="D207" s="990"/>
      <c r="E207" s="990"/>
      <c r="F207" s="990"/>
      <c r="G207" s="990"/>
      <c r="H207" s="990"/>
      <c r="I207" s="990"/>
      <c r="J207" s="990"/>
      <c r="K207" s="990"/>
      <c r="L207" s="990"/>
      <c r="M207" s="990"/>
      <c r="N207" s="991"/>
    </row>
    <row r="208" spans="1:14" ht="43.5">
      <c r="A208" s="87">
        <v>20</v>
      </c>
      <c r="B208" s="98" t="s">
        <v>396</v>
      </c>
      <c r="C208" s="99">
        <v>380</v>
      </c>
      <c r="D208" s="99" t="s">
        <v>168</v>
      </c>
      <c r="E208" s="99">
        <v>518600</v>
      </c>
      <c r="F208" s="89" t="s">
        <v>169</v>
      </c>
      <c r="G208" s="87" t="s">
        <v>170</v>
      </c>
      <c r="H208" s="87">
        <v>2</v>
      </c>
      <c r="I208" s="87">
        <v>2</v>
      </c>
      <c r="J208" s="87">
        <v>2</v>
      </c>
      <c r="K208" s="158"/>
      <c r="L208" s="158">
        <v>40</v>
      </c>
      <c r="M208" s="158">
        <f>SUM(M211:M217)</f>
        <v>199257.78999999998</v>
      </c>
      <c r="N208" s="148">
        <f>SUM(M208*100)/E208</f>
        <v>38.422250289240253</v>
      </c>
    </row>
    <row r="209" spans="1:14" ht="21.75">
      <c r="A209" s="91"/>
      <c r="B209" s="100" t="s">
        <v>368</v>
      </c>
      <c r="C209" s="121"/>
      <c r="D209" s="94"/>
      <c r="E209" s="110"/>
      <c r="F209" s="95"/>
      <c r="G209" s="91"/>
      <c r="H209" s="91"/>
      <c r="I209" s="91"/>
      <c r="J209" s="91"/>
      <c r="K209" s="154"/>
      <c r="L209" s="154"/>
      <c r="M209" s="154"/>
      <c r="N209" s="154"/>
    </row>
    <row r="210" spans="1:14" ht="43.5">
      <c r="A210" s="91"/>
      <c r="B210" s="100" t="s">
        <v>369</v>
      </c>
      <c r="C210" s="122"/>
      <c r="D210" s="102"/>
      <c r="E210" s="106"/>
      <c r="F210" s="95"/>
      <c r="G210" s="91"/>
      <c r="H210" s="91"/>
      <c r="I210" s="91"/>
      <c r="J210" s="91"/>
      <c r="K210" s="154"/>
      <c r="L210" s="154"/>
      <c r="M210" s="154"/>
      <c r="N210" s="154"/>
    </row>
    <row r="211" spans="1:14" ht="21.75">
      <c r="A211" s="91"/>
      <c r="B211" s="100" t="s">
        <v>370</v>
      </c>
      <c r="C211" s="122">
        <v>380</v>
      </c>
      <c r="D211" s="102" t="s">
        <v>168</v>
      </c>
      <c r="E211" s="106">
        <v>114000</v>
      </c>
      <c r="F211" s="95"/>
      <c r="G211" s="91"/>
      <c r="H211" s="91"/>
      <c r="I211" s="91"/>
      <c r="J211" s="91"/>
      <c r="K211" s="154" t="s">
        <v>582</v>
      </c>
      <c r="L211" s="154">
        <v>100</v>
      </c>
      <c r="M211" s="154">
        <v>93000</v>
      </c>
      <c r="N211" s="159">
        <f t="shared" ref="N211:N217" si="8">SUM(M211*100)/E211</f>
        <v>81.578947368421055</v>
      </c>
    </row>
    <row r="212" spans="1:14" ht="21.75">
      <c r="A212" s="91"/>
      <c r="B212" s="100" t="s">
        <v>371</v>
      </c>
      <c r="C212" s="122"/>
      <c r="D212" s="102"/>
      <c r="E212" s="106"/>
      <c r="F212" s="95"/>
      <c r="G212" s="91"/>
      <c r="H212" s="91"/>
      <c r="I212" s="91"/>
      <c r="J212" s="91"/>
      <c r="K212" s="154"/>
      <c r="L212" s="154"/>
      <c r="M212" s="154"/>
      <c r="N212" s="159"/>
    </row>
    <row r="213" spans="1:14" ht="21.75">
      <c r="A213" s="91"/>
      <c r="B213" s="100" t="s">
        <v>372</v>
      </c>
      <c r="C213" s="122">
        <v>13</v>
      </c>
      <c r="D213" s="102" t="s">
        <v>176</v>
      </c>
      <c r="E213" s="106">
        <v>80600</v>
      </c>
      <c r="F213" s="95"/>
      <c r="G213" s="91"/>
      <c r="H213" s="91"/>
      <c r="I213" s="91"/>
      <c r="J213" s="91"/>
      <c r="K213" s="154" t="s">
        <v>477</v>
      </c>
      <c r="L213" s="154">
        <v>40</v>
      </c>
      <c r="M213" s="154">
        <v>31000</v>
      </c>
      <c r="N213" s="159">
        <f t="shared" si="8"/>
        <v>38.46153846153846</v>
      </c>
    </row>
    <row r="214" spans="1:14" ht="21.75">
      <c r="A214" s="91"/>
      <c r="B214" s="100" t="s">
        <v>373</v>
      </c>
      <c r="C214" s="122"/>
      <c r="D214" s="102"/>
      <c r="E214" s="106"/>
      <c r="F214" s="95"/>
      <c r="G214" s="91"/>
      <c r="H214" s="91"/>
      <c r="I214" s="91"/>
      <c r="J214" s="91"/>
      <c r="K214" s="154"/>
      <c r="L214" s="154"/>
      <c r="M214" s="154"/>
      <c r="N214" s="159"/>
    </row>
    <row r="215" spans="1:14" ht="21.75">
      <c r="A215" s="91"/>
      <c r="B215" s="100" t="s">
        <v>374</v>
      </c>
      <c r="C215" s="122">
        <v>285</v>
      </c>
      <c r="D215" s="102" t="s">
        <v>168</v>
      </c>
      <c r="E215" s="106">
        <v>114000</v>
      </c>
      <c r="F215" s="95"/>
      <c r="G215" s="91"/>
      <c r="H215" s="91"/>
      <c r="I215" s="91"/>
      <c r="J215" s="91"/>
      <c r="K215" s="154">
        <v>0</v>
      </c>
      <c r="L215" s="154">
        <v>0</v>
      </c>
      <c r="M215" s="154">
        <v>0</v>
      </c>
      <c r="N215" s="159">
        <f t="shared" si="8"/>
        <v>0</v>
      </c>
    </row>
    <row r="216" spans="1:14" ht="43.5">
      <c r="A216" s="91"/>
      <c r="B216" s="100" t="s">
        <v>375</v>
      </c>
      <c r="C216" s="122">
        <v>1</v>
      </c>
      <c r="D216" s="102" t="s">
        <v>213</v>
      </c>
      <c r="E216" s="106">
        <v>20000</v>
      </c>
      <c r="F216" s="95"/>
      <c r="G216" s="91"/>
      <c r="H216" s="91"/>
      <c r="I216" s="91"/>
      <c r="J216" s="91"/>
      <c r="K216" s="154">
        <v>0</v>
      </c>
      <c r="L216" s="154">
        <v>0</v>
      </c>
      <c r="M216" s="154">
        <v>0</v>
      </c>
      <c r="N216" s="159">
        <f t="shared" si="8"/>
        <v>0</v>
      </c>
    </row>
    <row r="217" spans="1:14" ht="21.75">
      <c r="A217" s="91"/>
      <c r="B217" s="100" t="s">
        <v>376</v>
      </c>
      <c r="C217" s="122">
        <v>1</v>
      </c>
      <c r="D217" s="102" t="s">
        <v>239</v>
      </c>
      <c r="E217" s="106">
        <v>190000</v>
      </c>
      <c r="F217" s="95"/>
      <c r="G217" s="91"/>
      <c r="H217" s="91"/>
      <c r="I217" s="91"/>
      <c r="J217" s="91"/>
      <c r="K217" s="154" t="s">
        <v>475</v>
      </c>
      <c r="L217" s="154">
        <v>50</v>
      </c>
      <c r="M217" s="154">
        <v>75257.789999999994</v>
      </c>
      <c r="N217" s="159">
        <f t="shared" si="8"/>
        <v>39.609363157894734</v>
      </c>
    </row>
    <row r="218" spans="1:14" ht="43.5">
      <c r="A218" s="87">
        <v>21</v>
      </c>
      <c r="B218" s="98" t="s">
        <v>397</v>
      </c>
      <c r="C218" s="99">
        <v>560</v>
      </c>
      <c r="D218" s="99" t="s">
        <v>168</v>
      </c>
      <c r="E218" s="99">
        <v>630000</v>
      </c>
      <c r="F218" s="89" t="s">
        <v>169</v>
      </c>
      <c r="G218" s="87" t="s">
        <v>170</v>
      </c>
      <c r="H218" s="87">
        <v>2</v>
      </c>
      <c r="I218" s="87">
        <v>2</v>
      </c>
      <c r="J218" s="87">
        <v>2</v>
      </c>
      <c r="K218" s="158"/>
      <c r="L218" s="158">
        <v>70</v>
      </c>
      <c r="M218" s="158">
        <f>SUM(M219:M231)</f>
        <v>380502</v>
      </c>
      <c r="N218" s="148">
        <f>SUM(M218*100)/E218</f>
        <v>60.39714285714286</v>
      </c>
    </row>
    <row r="219" spans="1:14" ht="43.5">
      <c r="A219" s="91"/>
      <c r="B219" s="96" t="s">
        <v>377</v>
      </c>
      <c r="C219" s="94"/>
      <c r="D219" s="94"/>
      <c r="E219" s="94"/>
      <c r="F219" s="95"/>
      <c r="G219" s="91"/>
      <c r="H219" s="91"/>
      <c r="I219" s="91"/>
      <c r="J219" s="91"/>
      <c r="K219" s="154"/>
      <c r="L219" s="154"/>
      <c r="M219" s="154"/>
      <c r="N219" s="154"/>
    </row>
    <row r="220" spans="1:14" ht="21.75">
      <c r="A220" s="91"/>
      <c r="B220" s="96" t="s">
        <v>378</v>
      </c>
      <c r="C220" s="94">
        <v>9</v>
      </c>
      <c r="D220" s="94" t="s">
        <v>168</v>
      </c>
      <c r="E220" s="94">
        <v>10800</v>
      </c>
      <c r="F220" s="95"/>
      <c r="G220" s="91"/>
      <c r="H220" s="91"/>
      <c r="I220" s="91"/>
      <c r="J220" s="91"/>
      <c r="K220" s="154" t="s">
        <v>504</v>
      </c>
      <c r="L220" s="154">
        <v>100</v>
      </c>
      <c r="M220" s="154">
        <v>10800</v>
      </c>
      <c r="N220" s="159">
        <f>SUM(M220*100)/E220</f>
        <v>100</v>
      </c>
    </row>
    <row r="221" spans="1:14" ht="43.5">
      <c r="A221" s="91"/>
      <c r="B221" s="96" t="s">
        <v>379</v>
      </c>
      <c r="C221" s="132" t="s">
        <v>380</v>
      </c>
      <c r="D221" s="94" t="s">
        <v>300</v>
      </c>
      <c r="E221" s="94">
        <v>98400</v>
      </c>
      <c r="F221" s="95"/>
      <c r="G221" s="91"/>
      <c r="H221" s="91"/>
      <c r="I221" s="91"/>
      <c r="J221" s="91"/>
      <c r="K221" s="154" t="s">
        <v>583</v>
      </c>
      <c r="L221" s="154">
        <v>100</v>
      </c>
      <c r="M221" s="154">
        <v>98400</v>
      </c>
      <c r="N221" s="159">
        <f>SUM(M221*100)/E221</f>
        <v>100</v>
      </c>
    </row>
    <row r="222" spans="1:14" ht="43.5">
      <c r="A222" s="91"/>
      <c r="B222" s="96" t="s">
        <v>381</v>
      </c>
      <c r="C222" s="132" t="s">
        <v>382</v>
      </c>
      <c r="D222" s="94" t="s">
        <v>300</v>
      </c>
      <c r="E222" s="94">
        <f>150*2*160+4800</f>
        <v>52800</v>
      </c>
      <c r="F222" s="95"/>
      <c r="G222" s="91"/>
      <c r="H222" s="91"/>
      <c r="I222" s="91"/>
      <c r="J222" s="91"/>
      <c r="K222" s="154" t="s">
        <v>584</v>
      </c>
      <c r="L222" s="154">
        <v>100</v>
      </c>
      <c r="M222" s="154">
        <v>52800</v>
      </c>
      <c r="N222" s="159">
        <f>SUM(M222*100)/E222</f>
        <v>100</v>
      </c>
    </row>
    <row r="223" spans="1:14" ht="21.75">
      <c r="A223" s="91"/>
      <c r="B223" s="96" t="s">
        <v>383</v>
      </c>
      <c r="C223" s="132" t="s">
        <v>384</v>
      </c>
      <c r="D223" s="94" t="s">
        <v>300</v>
      </c>
      <c r="E223" s="94">
        <f>150*6*100+18000</f>
        <v>108000</v>
      </c>
      <c r="F223" s="95"/>
      <c r="G223" s="91"/>
      <c r="H223" s="91"/>
      <c r="I223" s="91"/>
      <c r="J223" s="91"/>
      <c r="K223" s="154" t="s">
        <v>585</v>
      </c>
      <c r="L223" s="154">
        <v>80</v>
      </c>
      <c r="M223" s="154">
        <v>86400</v>
      </c>
      <c r="N223" s="159">
        <f>SUM(M223*100)/E223</f>
        <v>80</v>
      </c>
    </row>
    <row r="224" spans="1:14" ht="43.5">
      <c r="A224" s="91"/>
      <c r="B224" s="96" t="s">
        <v>385</v>
      </c>
      <c r="C224" s="94"/>
      <c r="D224" s="94"/>
      <c r="E224" s="94"/>
      <c r="F224" s="95"/>
      <c r="G224" s="91"/>
      <c r="H224" s="91"/>
      <c r="I224" s="91"/>
      <c r="J224" s="91"/>
      <c r="K224" s="154"/>
      <c r="L224" s="154"/>
      <c r="M224" s="154"/>
      <c r="N224" s="159"/>
    </row>
    <row r="225" spans="1:14" ht="43.5">
      <c r="A225" s="91"/>
      <c r="B225" s="96" t="s">
        <v>386</v>
      </c>
      <c r="C225" s="132" t="s">
        <v>387</v>
      </c>
      <c r="D225" s="94" t="s">
        <v>303</v>
      </c>
      <c r="E225" s="94">
        <f>150*3*300</f>
        <v>135000</v>
      </c>
      <c r="F225" s="95"/>
      <c r="G225" s="91"/>
      <c r="H225" s="91"/>
      <c r="I225" s="91"/>
      <c r="J225" s="91"/>
      <c r="K225" s="154">
        <v>0</v>
      </c>
      <c r="L225" s="154">
        <v>0</v>
      </c>
      <c r="M225" s="154">
        <v>28660</v>
      </c>
      <c r="N225" s="159">
        <f t="shared" ref="N225:N231" si="9">SUM(M225*100)/E225</f>
        <v>21.229629629629631</v>
      </c>
    </row>
    <row r="226" spans="1:14" ht="43.5">
      <c r="A226" s="91"/>
      <c r="B226" s="96" t="s">
        <v>388</v>
      </c>
      <c r="C226" s="95" t="s">
        <v>389</v>
      </c>
      <c r="D226" s="95" t="s">
        <v>303</v>
      </c>
      <c r="E226" s="129">
        <f>160*150*3</f>
        <v>72000</v>
      </c>
      <c r="F226" s="95"/>
      <c r="G226" s="91"/>
      <c r="H226" s="91"/>
      <c r="I226" s="91"/>
      <c r="J226" s="91"/>
      <c r="K226" s="154">
        <v>0</v>
      </c>
      <c r="L226" s="154">
        <v>0</v>
      </c>
      <c r="M226" s="154">
        <v>4500</v>
      </c>
      <c r="N226" s="159">
        <f t="shared" si="9"/>
        <v>6.25</v>
      </c>
    </row>
    <row r="227" spans="1:14" ht="43.5">
      <c r="A227" s="91"/>
      <c r="B227" s="96" t="s">
        <v>390</v>
      </c>
      <c r="C227" s="132" t="s">
        <v>392</v>
      </c>
      <c r="D227" s="95" t="s">
        <v>391</v>
      </c>
      <c r="E227" s="94">
        <f>1000*3*5</f>
        <v>15000</v>
      </c>
      <c r="F227" s="95"/>
      <c r="G227" s="91"/>
      <c r="H227" s="91"/>
      <c r="I227" s="91"/>
      <c r="J227" s="91"/>
      <c r="K227" s="154">
        <v>0</v>
      </c>
      <c r="L227" s="154">
        <v>0</v>
      </c>
      <c r="M227" s="154">
        <v>6000</v>
      </c>
      <c r="N227" s="159">
        <f t="shared" si="9"/>
        <v>40</v>
      </c>
    </row>
    <row r="228" spans="1:14" ht="43.5">
      <c r="A228" s="91"/>
      <c r="B228" s="96" t="s">
        <v>393</v>
      </c>
      <c r="C228" s="94">
        <v>300</v>
      </c>
      <c r="D228" s="94" t="s">
        <v>168</v>
      </c>
      <c r="E228" s="94">
        <v>6000</v>
      </c>
      <c r="F228" s="95"/>
      <c r="G228" s="91"/>
      <c r="H228" s="91"/>
      <c r="I228" s="91"/>
      <c r="J228" s="91"/>
      <c r="K228" s="154" t="s">
        <v>583</v>
      </c>
      <c r="L228" s="154">
        <v>100</v>
      </c>
      <c r="M228" s="154">
        <v>6000</v>
      </c>
      <c r="N228" s="159">
        <f t="shared" si="9"/>
        <v>100</v>
      </c>
    </row>
    <row r="229" spans="1:14" ht="43.5">
      <c r="A229" s="91"/>
      <c r="B229" s="96" t="s">
        <v>394</v>
      </c>
      <c r="C229" s="94">
        <v>160</v>
      </c>
      <c r="D229" s="94" t="s">
        <v>168</v>
      </c>
      <c r="E229" s="94">
        <v>3200</v>
      </c>
      <c r="F229" s="95"/>
      <c r="G229" s="91"/>
      <c r="H229" s="91"/>
      <c r="I229" s="91"/>
      <c r="J229" s="91"/>
      <c r="K229" s="154" t="s">
        <v>586</v>
      </c>
      <c r="L229" s="154">
        <v>100</v>
      </c>
      <c r="M229" s="154">
        <v>3200</v>
      </c>
      <c r="N229" s="159">
        <f t="shared" si="9"/>
        <v>100</v>
      </c>
    </row>
    <row r="230" spans="1:14" ht="21.75">
      <c r="A230" s="91"/>
      <c r="B230" s="96" t="s">
        <v>395</v>
      </c>
      <c r="C230" s="94">
        <v>5</v>
      </c>
      <c r="D230" s="94" t="s">
        <v>176</v>
      </c>
      <c r="E230" s="94">
        <v>10000</v>
      </c>
      <c r="F230" s="95"/>
      <c r="G230" s="91"/>
      <c r="H230" s="91"/>
      <c r="I230" s="91"/>
      <c r="J230" s="91"/>
      <c r="K230" s="154" t="s">
        <v>477</v>
      </c>
      <c r="L230" s="154">
        <v>100</v>
      </c>
      <c r="M230" s="154">
        <v>8500</v>
      </c>
      <c r="N230" s="159">
        <f t="shared" si="9"/>
        <v>85</v>
      </c>
    </row>
    <row r="231" spans="1:14" ht="21.75">
      <c r="A231" s="91"/>
      <c r="B231" s="96" t="s">
        <v>308</v>
      </c>
      <c r="C231" s="94">
        <v>1</v>
      </c>
      <c r="D231" s="94" t="s">
        <v>239</v>
      </c>
      <c r="E231" s="94">
        <v>118800</v>
      </c>
      <c r="F231" s="95"/>
      <c r="G231" s="91"/>
      <c r="H231" s="91"/>
      <c r="I231" s="91"/>
      <c r="J231" s="91"/>
      <c r="K231" s="154" t="s">
        <v>475</v>
      </c>
      <c r="L231" s="154">
        <v>70</v>
      </c>
      <c r="M231" s="154">
        <v>75242</v>
      </c>
      <c r="N231" s="159">
        <f t="shared" si="9"/>
        <v>63.335016835016837</v>
      </c>
    </row>
    <row r="232" spans="1:14" ht="21.75">
      <c r="A232" s="986" t="s">
        <v>398</v>
      </c>
      <c r="B232" s="987"/>
      <c r="C232" s="987"/>
      <c r="D232" s="987"/>
      <c r="E232" s="987"/>
      <c r="F232" s="987"/>
      <c r="G232" s="987"/>
      <c r="H232" s="987"/>
      <c r="I232" s="987"/>
      <c r="J232" s="987"/>
      <c r="K232" s="987"/>
      <c r="L232" s="987"/>
      <c r="M232" s="987"/>
      <c r="N232" s="988"/>
    </row>
    <row r="233" spans="1:14" ht="21.75">
      <c r="A233" s="989" t="s">
        <v>470</v>
      </c>
      <c r="B233" s="990"/>
      <c r="C233" s="990"/>
      <c r="D233" s="990"/>
      <c r="E233" s="990"/>
      <c r="F233" s="990"/>
      <c r="G233" s="990"/>
      <c r="H233" s="990"/>
      <c r="I233" s="990"/>
      <c r="J233" s="990"/>
      <c r="K233" s="990"/>
      <c r="L233" s="990"/>
      <c r="M233" s="990"/>
      <c r="N233" s="991"/>
    </row>
    <row r="234" spans="1:14" ht="21.75">
      <c r="A234" s="87">
        <v>22</v>
      </c>
      <c r="B234" s="98" t="s">
        <v>401</v>
      </c>
      <c r="C234" s="99">
        <v>17600</v>
      </c>
      <c r="D234" s="99" t="s">
        <v>402</v>
      </c>
      <c r="E234" s="99">
        <v>158000</v>
      </c>
      <c r="F234" s="89" t="s">
        <v>169</v>
      </c>
      <c r="G234" s="87" t="s">
        <v>170</v>
      </c>
      <c r="H234" s="87">
        <v>3</v>
      </c>
      <c r="I234" s="87">
        <v>2</v>
      </c>
      <c r="J234" s="87">
        <v>4</v>
      </c>
      <c r="K234" s="158"/>
      <c r="L234" s="158">
        <v>100</v>
      </c>
      <c r="M234" s="158">
        <f>SUM(M235:M236)</f>
        <v>86836</v>
      </c>
      <c r="N234" s="148">
        <f>SUM(M234*100)/E234</f>
        <v>54.959493670886076</v>
      </c>
    </row>
    <row r="235" spans="1:14" ht="21.75">
      <c r="A235" s="91"/>
      <c r="B235" s="92" t="s">
        <v>399</v>
      </c>
      <c r="C235" s="101">
        <v>17600</v>
      </c>
      <c r="D235" s="126" t="s">
        <v>402</v>
      </c>
      <c r="E235" s="101">
        <v>88000</v>
      </c>
      <c r="F235" s="95"/>
      <c r="G235" s="91"/>
      <c r="H235" s="91"/>
      <c r="I235" s="91"/>
      <c r="J235" s="91"/>
      <c r="K235" s="154" t="s">
        <v>587</v>
      </c>
      <c r="L235" s="154">
        <v>100</v>
      </c>
      <c r="M235" s="154">
        <v>60026</v>
      </c>
      <c r="N235" s="159">
        <f>SUM(M235*100)/E235</f>
        <v>68.211363636363643</v>
      </c>
    </row>
    <row r="236" spans="1:14" ht="43.5">
      <c r="A236" s="91"/>
      <c r="B236" s="92" t="s">
        <v>400</v>
      </c>
      <c r="C236" s="101">
        <v>7000</v>
      </c>
      <c r="D236" s="126" t="s">
        <v>284</v>
      </c>
      <c r="E236" s="101">
        <v>70000</v>
      </c>
      <c r="F236" s="95"/>
      <c r="G236" s="91"/>
      <c r="H236" s="91"/>
      <c r="I236" s="91"/>
      <c r="J236" s="91"/>
      <c r="K236" s="154" t="s">
        <v>588</v>
      </c>
      <c r="L236" s="154">
        <v>100</v>
      </c>
      <c r="M236" s="154">
        <v>26810</v>
      </c>
      <c r="N236" s="159">
        <f>SUM(M236*100)/E236</f>
        <v>38.299999999999997</v>
      </c>
    </row>
    <row r="237" spans="1:14" ht="21.75">
      <c r="A237" s="986" t="s">
        <v>403</v>
      </c>
      <c r="B237" s="987"/>
      <c r="C237" s="987"/>
      <c r="D237" s="987"/>
      <c r="E237" s="987"/>
      <c r="F237" s="987"/>
      <c r="G237" s="987"/>
      <c r="H237" s="987"/>
      <c r="I237" s="987"/>
      <c r="J237" s="987"/>
      <c r="K237" s="987"/>
      <c r="L237" s="987"/>
      <c r="M237" s="987"/>
      <c r="N237" s="988"/>
    </row>
    <row r="238" spans="1:14" ht="21.75">
      <c r="A238" s="989" t="s">
        <v>471</v>
      </c>
      <c r="B238" s="990"/>
      <c r="C238" s="990"/>
      <c r="D238" s="990"/>
      <c r="E238" s="990"/>
      <c r="F238" s="990"/>
      <c r="G238" s="990"/>
      <c r="H238" s="990"/>
      <c r="I238" s="990"/>
      <c r="J238" s="990"/>
      <c r="K238" s="990"/>
      <c r="L238" s="990"/>
      <c r="M238" s="990"/>
      <c r="N238" s="991"/>
    </row>
    <row r="239" spans="1:14" ht="21.75">
      <c r="A239" s="87">
        <v>23</v>
      </c>
      <c r="B239" s="98" t="s">
        <v>410</v>
      </c>
      <c r="C239" s="99">
        <v>20</v>
      </c>
      <c r="D239" s="99" t="s">
        <v>168</v>
      </c>
      <c r="E239" s="99">
        <v>126000</v>
      </c>
      <c r="F239" s="89" t="s">
        <v>169</v>
      </c>
      <c r="G239" s="87" t="s">
        <v>170</v>
      </c>
      <c r="H239" s="87">
        <v>1</v>
      </c>
      <c r="I239" s="87">
        <v>2</v>
      </c>
      <c r="J239" s="87">
        <v>1</v>
      </c>
      <c r="K239" s="158"/>
      <c r="L239" s="158">
        <v>100</v>
      </c>
      <c r="M239" s="158">
        <f>SUM(M240:M245)</f>
        <v>126000</v>
      </c>
      <c r="N239" s="148">
        <f>SUM(M239*100)/E239</f>
        <v>100</v>
      </c>
    </row>
    <row r="240" spans="1:14" ht="43.5">
      <c r="A240" s="91"/>
      <c r="B240" s="92" t="s">
        <v>404</v>
      </c>
      <c r="C240" s="95"/>
      <c r="D240" s="95"/>
      <c r="E240" s="94"/>
      <c r="F240" s="95"/>
      <c r="G240" s="91"/>
      <c r="H240" s="91"/>
      <c r="I240" s="91"/>
      <c r="J240" s="91"/>
      <c r="K240" s="154"/>
      <c r="L240" s="154"/>
      <c r="M240" s="154"/>
      <c r="N240" s="154"/>
    </row>
    <row r="241" spans="1:14" ht="43.5">
      <c r="A241" s="91"/>
      <c r="B241" s="92" t="s">
        <v>405</v>
      </c>
      <c r="C241" s="95">
        <v>20</v>
      </c>
      <c r="D241" s="95" t="s">
        <v>168</v>
      </c>
      <c r="E241" s="94">
        <v>14000</v>
      </c>
      <c r="F241" s="95"/>
      <c r="G241" s="91"/>
      <c r="H241" s="91"/>
      <c r="I241" s="91"/>
      <c r="J241" s="91"/>
      <c r="K241" s="154" t="s">
        <v>486</v>
      </c>
      <c r="L241" s="154">
        <v>100</v>
      </c>
      <c r="M241" s="154">
        <v>14000</v>
      </c>
      <c r="N241" s="159">
        <f>SUM(M241*100)/E241</f>
        <v>100</v>
      </c>
    </row>
    <row r="242" spans="1:14" ht="43.5">
      <c r="A242" s="91"/>
      <c r="B242" s="92" t="s">
        <v>406</v>
      </c>
      <c r="C242" s="95">
        <v>2</v>
      </c>
      <c r="D242" s="95" t="s">
        <v>256</v>
      </c>
      <c r="E242" s="94">
        <v>90000</v>
      </c>
      <c r="F242" s="95"/>
      <c r="G242" s="91"/>
      <c r="H242" s="91"/>
      <c r="I242" s="91"/>
      <c r="J242" s="91"/>
      <c r="K242" s="154" t="s">
        <v>589</v>
      </c>
      <c r="L242" s="154">
        <v>100</v>
      </c>
      <c r="M242" s="154">
        <v>90000</v>
      </c>
      <c r="N242" s="159">
        <f>SUM(M242*100)/E242</f>
        <v>100</v>
      </c>
    </row>
    <row r="243" spans="1:14" ht="43.5">
      <c r="A243" s="91"/>
      <c r="B243" s="92" t="s">
        <v>407</v>
      </c>
      <c r="C243" s="95">
        <v>2</v>
      </c>
      <c r="D243" s="95" t="s">
        <v>256</v>
      </c>
      <c r="E243" s="94">
        <v>8000</v>
      </c>
      <c r="F243" s="95"/>
      <c r="G243" s="91"/>
      <c r="H243" s="91"/>
      <c r="I243" s="91"/>
      <c r="J243" s="91"/>
      <c r="K243" s="154" t="s">
        <v>589</v>
      </c>
      <c r="L243" s="154">
        <v>100</v>
      </c>
      <c r="M243" s="154">
        <v>8000</v>
      </c>
      <c r="N243" s="159">
        <f>SUM(M243*100)/E243</f>
        <v>100</v>
      </c>
    </row>
    <row r="244" spans="1:14" ht="43.5">
      <c r="A244" s="91"/>
      <c r="B244" s="92" t="s">
        <v>408</v>
      </c>
      <c r="C244" s="95"/>
      <c r="D244" s="95"/>
      <c r="E244" s="94"/>
      <c r="F244" s="95"/>
      <c r="G244" s="91"/>
      <c r="H244" s="91"/>
      <c r="I244" s="91"/>
      <c r="J244" s="91"/>
      <c r="K244" s="154"/>
      <c r="L244" s="154"/>
      <c r="M244" s="154"/>
      <c r="N244" s="159"/>
    </row>
    <row r="245" spans="1:14" ht="43.5">
      <c r="A245" s="91"/>
      <c r="B245" s="92" t="s">
        <v>409</v>
      </c>
      <c r="C245" s="95">
        <v>20</v>
      </c>
      <c r="D245" s="95" t="s">
        <v>168</v>
      </c>
      <c r="E245" s="94">
        <v>14000</v>
      </c>
      <c r="F245" s="95"/>
      <c r="G245" s="91"/>
      <c r="H245" s="91"/>
      <c r="I245" s="91"/>
      <c r="J245" s="91"/>
      <c r="K245" s="154" t="s">
        <v>486</v>
      </c>
      <c r="L245" s="154">
        <v>100</v>
      </c>
      <c r="M245" s="154">
        <v>14000</v>
      </c>
      <c r="N245" s="159">
        <f>SUM(M245*100)/E245</f>
        <v>100</v>
      </c>
    </row>
    <row r="246" spans="1:14" ht="21.75">
      <c r="A246" s="986" t="s">
        <v>472</v>
      </c>
      <c r="B246" s="987"/>
      <c r="C246" s="987"/>
      <c r="D246" s="987"/>
      <c r="E246" s="987"/>
      <c r="F246" s="987"/>
      <c r="G246" s="987"/>
      <c r="H246" s="987"/>
      <c r="I246" s="987"/>
      <c r="J246" s="987"/>
      <c r="K246" s="987"/>
      <c r="L246" s="987"/>
      <c r="M246" s="987"/>
      <c r="N246" s="988"/>
    </row>
    <row r="247" spans="1:14" ht="21.75">
      <c r="A247" s="989" t="s">
        <v>473</v>
      </c>
      <c r="B247" s="990"/>
      <c r="C247" s="990"/>
      <c r="D247" s="990"/>
      <c r="E247" s="990"/>
      <c r="F247" s="990"/>
      <c r="G247" s="990"/>
      <c r="H247" s="990"/>
      <c r="I247" s="990"/>
      <c r="J247" s="990"/>
      <c r="K247" s="990"/>
      <c r="L247" s="990"/>
      <c r="M247" s="990"/>
      <c r="N247" s="991"/>
    </row>
    <row r="248" spans="1:14" ht="43.5">
      <c r="A248" s="87">
        <v>24</v>
      </c>
      <c r="B248" s="137" t="s">
        <v>417</v>
      </c>
      <c r="C248" s="99">
        <v>200</v>
      </c>
      <c r="D248" s="99" t="s">
        <v>168</v>
      </c>
      <c r="E248" s="99">
        <v>234500</v>
      </c>
      <c r="F248" s="89" t="s">
        <v>169</v>
      </c>
      <c r="G248" s="87" t="s">
        <v>170</v>
      </c>
      <c r="H248" s="87">
        <v>2</v>
      </c>
      <c r="I248" s="87">
        <v>2</v>
      </c>
      <c r="J248" s="87">
        <v>2</v>
      </c>
      <c r="K248" s="158"/>
      <c r="L248" s="153">
        <v>40</v>
      </c>
      <c r="M248" s="153">
        <f>SUM(M249:M252)</f>
        <v>69500</v>
      </c>
      <c r="N248" s="148">
        <f>SUM(M248*100)/E248</f>
        <v>29.637526652452024</v>
      </c>
    </row>
    <row r="249" spans="1:14" ht="21.75">
      <c r="A249" s="91"/>
      <c r="B249" s="96" t="s">
        <v>411</v>
      </c>
      <c r="C249" s="93">
        <v>200</v>
      </c>
      <c r="D249" s="93" t="s">
        <v>168</v>
      </c>
      <c r="E249" s="94">
        <v>30000</v>
      </c>
      <c r="F249" s="95"/>
      <c r="G249" s="91"/>
      <c r="H249" s="91"/>
      <c r="I249" s="91"/>
      <c r="J249" s="91"/>
      <c r="K249" s="154" t="s">
        <v>493</v>
      </c>
      <c r="L249" s="155">
        <v>25</v>
      </c>
      <c r="M249" s="155">
        <v>22500</v>
      </c>
      <c r="N249" s="159">
        <f t="shared" ref="N249:N255" si="10">SUM(M249*100)/E249</f>
        <v>75</v>
      </c>
    </row>
    <row r="250" spans="1:14" ht="21.75">
      <c r="A250" s="91"/>
      <c r="B250" s="96" t="s">
        <v>412</v>
      </c>
      <c r="C250" s="94">
        <v>1</v>
      </c>
      <c r="D250" s="93" t="s">
        <v>168</v>
      </c>
      <c r="E250" s="94">
        <v>140000</v>
      </c>
      <c r="F250" s="95"/>
      <c r="G250" s="91"/>
      <c r="H250" s="91"/>
      <c r="I250" s="91"/>
      <c r="J250" s="91"/>
      <c r="K250" s="154" t="s">
        <v>590</v>
      </c>
      <c r="L250" s="155">
        <v>30</v>
      </c>
      <c r="M250" s="155">
        <v>42000</v>
      </c>
      <c r="N250" s="159">
        <f t="shared" si="10"/>
        <v>30</v>
      </c>
    </row>
    <row r="251" spans="1:14" ht="21.75">
      <c r="A251" s="91"/>
      <c r="B251" s="96" t="s">
        <v>413</v>
      </c>
      <c r="C251" s="94">
        <v>1</v>
      </c>
      <c r="D251" s="93" t="s">
        <v>239</v>
      </c>
      <c r="E251" s="94">
        <v>6500</v>
      </c>
      <c r="F251" s="95"/>
      <c r="G251" s="91"/>
      <c r="H251" s="91"/>
      <c r="I251" s="91"/>
      <c r="J251" s="91"/>
      <c r="K251" s="154">
        <v>0</v>
      </c>
      <c r="L251" s="155">
        <v>0</v>
      </c>
      <c r="M251" s="155">
        <v>0</v>
      </c>
      <c r="N251" s="159">
        <f t="shared" si="10"/>
        <v>0</v>
      </c>
    </row>
    <row r="252" spans="1:14" ht="21.75">
      <c r="A252" s="91"/>
      <c r="B252" s="96" t="s">
        <v>414</v>
      </c>
      <c r="C252" s="94">
        <v>1</v>
      </c>
      <c r="D252" s="93" t="s">
        <v>239</v>
      </c>
      <c r="E252" s="94">
        <v>58000</v>
      </c>
      <c r="F252" s="95"/>
      <c r="G252" s="91"/>
      <c r="H252" s="91"/>
      <c r="I252" s="91"/>
      <c r="J252" s="91"/>
      <c r="K252" s="154" t="s">
        <v>475</v>
      </c>
      <c r="L252" s="155">
        <v>10</v>
      </c>
      <c r="M252" s="155">
        <v>5000</v>
      </c>
      <c r="N252" s="159">
        <f t="shared" si="10"/>
        <v>8.6206896551724146</v>
      </c>
    </row>
    <row r="253" spans="1:14" ht="21.75">
      <c r="A253" s="87">
        <v>25</v>
      </c>
      <c r="B253" s="98" t="s">
        <v>418</v>
      </c>
      <c r="C253" s="99">
        <v>1</v>
      </c>
      <c r="D253" s="99" t="s">
        <v>256</v>
      </c>
      <c r="E253" s="99">
        <v>10000</v>
      </c>
      <c r="F253" s="89" t="s">
        <v>169</v>
      </c>
      <c r="G253" s="87" t="s">
        <v>170</v>
      </c>
      <c r="H253" s="87">
        <v>2</v>
      </c>
      <c r="I253" s="87">
        <v>2</v>
      </c>
      <c r="J253" s="87">
        <v>2</v>
      </c>
      <c r="K253" s="203"/>
      <c r="L253" s="151">
        <v>0</v>
      </c>
      <c r="M253" s="151">
        <f>SUM(M254:M255)</f>
        <v>3000</v>
      </c>
      <c r="N253" s="148">
        <f>SUM(M253*100)/E253</f>
        <v>30</v>
      </c>
    </row>
    <row r="254" spans="1:14" ht="21.75">
      <c r="A254" s="91"/>
      <c r="B254" s="96" t="s">
        <v>415</v>
      </c>
      <c r="C254" s="94">
        <v>1</v>
      </c>
      <c r="D254" s="94" t="s">
        <v>256</v>
      </c>
      <c r="E254" s="94">
        <v>5000</v>
      </c>
      <c r="F254" s="95"/>
      <c r="G254" s="91"/>
      <c r="H254" s="91"/>
      <c r="I254" s="91"/>
      <c r="J254" s="91"/>
      <c r="K254" s="200" t="s">
        <v>489</v>
      </c>
      <c r="L254" s="152">
        <v>100</v>
      </c>
      <c r="M254" s="152">
        <v>3000</v>
      </c>
      <c r="N254" s="159">
        <f t="shared" si="10"/>
        <v>60</v>
      </c>
    </row>
    <row r="255" spans="1:14" ht="21.75">
      <c r="A255" s="91"/>
      <c r="B255" s="96" t="s">
        <v>416</v>
      </c>
      <c r="C255" s="94">
        <v>1</v>
      </c>
      <c r="D255" s="94" t="s">
        <v>256</v>
      </c>
      <c r="E255" s="101">
        <v>5000</v>
      </c>
      <c r="F255" s="95"/>
      <c r="G255" s="91"/>
      <c r="H255" s="91"/>
      <c r="I255" s="91"/>
      <c r="J255" s="91"/>
      <c r="K255" s="200">
        <v>0</v>
      </c>
      <c r="L255" s="152">
        <v>0</v>
      </c>
      <c r="M255" s="152">
        <v>0</v>
      </c>
      <c r="N255" s="159">
        <f t="shared" si="10"/>
        <v>0</v>
      </c>
    </row>
    <row r="256" spans="1:14" ht="21.75">
      <c r="A256" s="992" t="s">
        <v>425</v>
      </c>
      <c r="B256" s="993"/>
      <c r="C256" s="993"/>
      <c r="D256" s="993"/>
      <c r="E256" s="993"/>
      <c r="F256" s="993"/>
      <c r="G256" s="993"/>
      <c r="H256" s="993"/>
      <c r="I256" s="993"/>
      <c r="J256" s="993"/>
      <c r="K256" s="993"/>
      <c r="L256" s="993"/>
      <c r="M256" s="993"/>
      <c r="N256" s="994"/>
    </row>
    <row r="257" spans="1:14" ht="43.5">
      <c r="A257" s="111">
        <v>26</v>
      </c>
      <c r="B257" s="98" t="s">
        <v>426</v>
      </c>
      <c r="C257" s="99">
        <v>7221</v>
      </c>
      <c r="D257" s="99" t="s">
        <v>168</v>
      </c>
      <c r="E257" s="99">
        <v>1864000</v>
      </c>
      <c r="F257" s="89" t="s">
        <v>169</v>
      </c>
      <c r="G257" s="87" t="s">
        <v>170</v>
      </c>
      <c r="H257" s="87">
        <v>2</v>
      </c>
      <c r="I257" s="87">
        <v>2</v>
      </c>
      <c r="J257" s="87">
        <v>2</v>
      </c>
      <c r="K257" s="158"/>
      <c r="L257" s="158">
        <v>100</v>
      </c>
      <c r="M257" s="158">
        <f>SUM(M258:M259)</f>
        <v>1864000</v>
      </c>
      <c r="N257" s="148">
        <f>SUM(M257*100)/E257</f>
        <v>100</v>
      </c>
    </row>
    <row r="258" spans="1:14" ht="21.75">
      <c r="A258" s="138"/>
      <c r="B258" s="92" t="s">
        <v>419</v>
      </c>
      <c r="C258" s="101">
        <v>7221</v>
      </c>
      <c r="D258" s="126" t="s">
        <v>168</v>
      </c>
      <c r="E258" s="101">
        <v>1805250</v>
      </c>
      <c r="F258" s="95"/>
      <c r="G258" s="91"/>
      <c r="H258" s="91"/>
      <c r="I258" s="91"/>
      <c r="J258" s="91"/>
      <c r="K258" s="154" t="s">
        <v>591</v>
      </c>
      <c r="L258" s="154">
        <v>100</v>
      </c>
      <c r="M258" s="154">
        <v>1805250</v>
      </c>
      <c r="N258" s="159">
        <f>SUM(M258*100)/E258</f>
        <v>100</v>
      </c>
    </row>
    <row r="259" spans="1:14" ht="21.75">
      <c r="A259" s="138"/>
      <c r="B259" s="92" t="s">
        <v>420</v>
      </c>
      <c r="C259" s="101">
        <v>1</v>
      </c>
      <c r="D259" s="126" t="s">
        <v>239</v>
      </c>
      <c r="E259" s="101">
        <v>58750</v>
      </c>
      <c r="F259" s="95"/>
      <c r="G259" s="91"/>
      <c r="H259" s="91"/>
      <c r="I259" s="91"/>
      <c r="J259" s="91"/>
      <c r="K259" s="154" t="s">
        <v>475</v>
      </c>
      <c r="L259" s="154">
        <v>100</v>
      </c>
      <c r="M259" s="154">
        <v>58750</v>
      </c>
      <c r="N259" s="159">
        <f>SUM(M259*100)/E259</f>
        <v>100</v>
      </c>
    </row>
    <row r="260" spans="1:14" ht="21.75">
      <c r="A260" s="995" t="s">
        <v>421</v>
      </c>
      <c r="B260" s="996"/>
      <c r="C260" s="996"/>
      <c r="D260" s="996"/>
      <c r="E260" s="996"/>
      <c r="F260" s="996"/>
      <c r="G260" s="996"/>
      <c r="H260" s="996"/>
      <c r="I260" s="996"/>
      <c r="J260" s="996"/>
      <c r="K260" s="996"/>
      <c r="L260" s="996"/>
      <c r="M260" s="996"/>
      <c r="N260" s="997"/>
    </row>
    <row r="261" spans="1:14" ht="21.75">
      <c r="A261" s="989" t="s">
        <v>469</v>
      </c>
      <c r="B261" s="990"/>
      <c r="C261" s="990"/>
      <c r="D261" s="990"/>
      <c r="E261" s="990"/>
      <c r="F261" s="990"/>
      <c r="G261" s="990"/>
      <c r="H261" s="990"/>
      <c r="I261" s="990"/>
      <c r="J261" s="990"/>
      <c r="K261" s="990"/>
      <c r="L261" s="990"/>
      <c r="M261" s="990"/>
      <c r="N261" s="991"/>
    </row>
    <row r="262" spans="1:14" ht="43.5">
      <c r="A262" s="139" t="s">
        <v>427</v>
      </c>
      <c r="B262" s="98" t="s">
        <v>426</v>
      </c>
      <c r="C262" s="99">
        <v>7238</v>
      </c>
      <c r="D262" s="99" t="s">
        <v>168</v>
      </c>
      <c r="E262" s="99">
        <v>723800</v>
      </c>
      <c r="F262" s="89" t="s">
        <v>169</v>
      </c>
      <c r="G262" s="87" t="s">
        <v>170</v>
      </c>
      <c r="H262" s="87">
        <v>2</v>
      </c>
      <c r="I262" s="87">
        <v>2</v>
      </c>
      <c r="J262" s="87">
        <v>2</v>
      </c>
      <c r="K262" s="202"/>
      <c r="L262" s="157">
        <v>100</v>
      </c>
      <c r="M262" s="157">
        <f>SUM(M263)</f>
        <v>723800</v>
      </c>
      <c r="N262" s="148">
        <f>SUM(M262*100)/E262</f>
        <v>100</v>
      </c>
    </row>
    <row r="263" spans="1:14" ht="21.75">
      <c r="A263" s="140"/>
      <c r="B263" s="92" t="s">
        <v>422</v>
      </c>
      <c r="C263" s="101">
        <v>7238</v>
      </c>
      <c r="D263" s="126" t="s">
        <v>168</v>
      </c>
      <c r="E263" s="101">
        <v>723800</v>
      </c>
      <c r="F263" s="95"/>
      <c r="G263" s="91"/>
      <c r="H263" s="91"/>
      <c r="I263" s="91"/>
      <c r="J263" s="91"/>
      <c r="K263" s="200" t="s">
        <v>592</v>
      </c>
      <c r="L263" s="152">
        <v>100</v>
      </c>
      <c r="M263" s="152">
        <v>723800</v>
      </c>
      <c r="N263" s="159">
        <f>SUM(M263*100)/E263</f>
        <v>100</v>
      </c>
    </row>
    <row r="264" spans="1:14" ht="21.75">
      <c r="A264" s="986" t="s">
        <v>461</v>
      </c>
      <c r="B264" s="987"/>
      <c r="C264" s="987"/>
      <c r="D264" s="987"/>
      <c r="E264" s="987"/>
      <c r="F264" s="987"/>
      <c r="G264" s="987"/>
      <c r="H264" s="987"/>
      <c r="I264" s="987"/>
      <c r="J264" s="987"/>
      <c r="K264" s="987"/>
      <c r="L264" s="987"/>
      <c r="M264" s="987"/>
      <c r="N264" s="988"/>
    </row>
    <row r="265" spans="1:14" ht="21.75">
      <c r="A265" s="989" t="s">
        <v>466</v>
      </c>
      <c r="B265" s="990"/>
      <c r="C265" s="990"/>
      <c r="D265" s="990"/>
      <c r="E265" s="990"/>
      <c r="F265" s="990"/>
      <c r="G265" s="990"/>
      <c r="H265" s="990"/>
      <c r="I265" s="990"/>
      <c r="J265" s="990"/>
      <c r="K265" s="990"/>
      <c r="L265" s="990"/>
      <c r="M265" s="990"/>
      <c r="N265" s="991"/>
    </row>
    <row r="266" spans="1:14" ht="43.5">
      <c r="A266" s="139" t="s">
        <v>428</v>
      </c>
      <c r="B266" s="98" t="s">
        <v>353</v>
      </c>
      <c r="C266" s="99">
        <v>27</v>
      </c>
      <c r="D266" s="99" t="s">
        <v>245</v>
      </c>
      <c r="E266" s="99">
        <v>8100</v>
      </c>
      <c r="F266" s="89" t="s">
        <v>169</v>
      </c>
      <c r="G266" s="87" t="s">
        <v>170</v>
      </c>
      <c r="H266" s="87">
        <v>2</v>
      </c>
      <c r="I266" s="87">
        <v>2</v>
      </c>
      <c r="J266" s="87">
        <v>2</v>
      </c>
      <c r="K266" s="202"/>
      <c r="L266" s="157">
        <v>0</v>
      </c>
      <c r="M266" s="157">
        <v>0</v>
      </c>
      <c r="N266" s="157">
        <v>0</v>
      </c>
    </row>
    <row r="267" spans="1:14" ht="43.5">
      <c r="A267" s="136"/>
      <c r="B267" s="96" t="s">
        <v>423</v>
      </c>
      <c r="C267" s="94"/>
      <c r="D267" s="101"/>
      <c r="E267" s="129"/>
      <c r="F267" s="95"/>
      <c r="G267" s="91"/>
      <c r="H267" s="91"/>
      <c r="I267" s="91"/>
      <c r="J267" s="91"/>
      <c r="K267" s="200">
        <v>0</v>
      </c>
      <c r="L267" s="152">
        <v>0</v>
      </c>
      <c r="M267" s="152">
        <v>0</v>
      </c>
      <c r="N267" s="152">
        <v>0</v>
      </c>
    </row>
    <row r="268" spans="1:14" ht="21.75">
      <c r="A268" s="136"/>
      <c r="B268" s="96" t="s">
        <v>424</v>
      </c>
      <c r="C268" s="94">
        <v>27</v>
      </c>
      <c r="D268" s="94" t="s">
        <v>245</v>
      </c>
      <c r="E268" s="129">
        <v>8100</v>
      </c>
      <c r="F268" s="95"/>
      <c r="G268" s="91"/>
      <c r="H268" s="91"/>
      <c r="I268" s="91"/>
      <c r="J268" s="91"/>
      <c r="K268" s="200">
        <v>0</v>
      </c>
      <c r="L268" s="152">
        <v>0</v>
      </c>
      <c r="M268" s="152">
        <v>0</v>
      </c>
      <c r="N268" s="152">
        <v>0</v>
      </c>
    </row>
    <row r="269" spans="1:14" ht="21.75">
      <c r="A269" s="141" t="s">
        <v>429</v>
      </c>
      <c r="B269" s="98" t="s">
        <v>454</v>
      </c>
      <c r="C269" s="99">
        <v>345</v>
      </c>
      <c r="D269" s="99" t="s">
        <v>168</v>
      </c>
      <c r="E269" s="99">
        <v>51750</v>
      </c>
      <c r="F269" s="89" t="s">
        <v>169</v>
      </c>
      <c r="G269" s="87" t="s">
        <v>170</v>
      </c>
      <c r="H269" s="87">
        <v>1</v>
      </c>
      <c r="I269" s="87">
        <v>2</v>
      </c>
      <c r="J269" s="87">
        <v>3</v>
      </c>
      <c r="K269" s="202"/>
      <c r="L269" s="157">
        <v>100</v>
      </c>
      <c r="M269" s="157">
        <f>SUM(M270)</f>
        <v>51750</v>
      </c>
      <c r="N269" s="148">
        <f>SUM(M269*100)/E269</f>
        <v>100</v>
      </c>
    </row>
    <row r="270" spans="1:14" ht="65.25">
      <c r="A270" s="136"/>
      <c r="B270" s="96" t="s">
        <v>453</v>
      </c>
      <c r="C270" s="94">
        <v>345</v>
      </c>
      <c r="D270" s="101" t="s">
        <v>168</v>
      </c>
      <c r="E270" s="129">
        <v>51750</v>
      </c>
      <c r="F270" s="142"/>
      <c r="G270" s="142"/>
      <c r="H270" s="142"/>
      <c r="I270" s="142"/>
      <c r="J270" s="142"/>
      <c r="K270" s="200" t="s">
        <v>593</v>
      </c>
      <c r="L270" s="152">
        <v>100</v>
      </c>
      <c r="M270" s="152">
        <v>51750</v>
      </c>
      <c r="N270" s="159">
        <f>SUM(M270*100)/E270</f>
        <v>100</v>
      </c>
    </row>
    <row r="271" spans="1:14" ht="21.75">
      <c r="A271" s="986" t="s">
        <v>468</v>
      </c>
      <c r="B271" s="987"/>
      <c r="C271" s="987"/>
      <c r="D271" s="987"/>
      <c r="E271" s="987"/>
      <c r="F271" s="987"/>
      <c r="G271" s="987"/>
      <c r="H271" s="987"/>
      <c r="I271" s="987"/>
      <c r="J271" s="987"/>
      <c r="K271" s="987"/>
      <c r="L271" s="987"/>
      <c r="M271" s="987"/>
      <c r="N271" s="988"/>
    </row>
    <row r="272" spans="1:14" ht="21.75">
      <c r="A272" s="989" t="s">
        <v>469</v>
      </c>
      <c r="B272" s="990"/>
      <c r="C272" s="990"/>
      <c r="D272" s="990"/>
      <c r="E272" s="990"/>
      <c r="F272" s="990"/>
      <c r="G272" s="990"/>
      <c r="H272" s="990"/>
      <c r="I272" s="990"/>
      <c r="J272" s="990"/>
      <c r="K272" s="990"/>
      <c r="L272" s="990"/>
      <c r="M272" s="990"/>
      <c r="N272" s="991"/>
    </row>
    <row r="273" spans="1:14" ht="65.25">
      <c r="A273" s="139" t="s">
        <v>433</v>
      </c>
      <c r="B273" s="98" t="s">
        <v>456</v>
      </c>
      <c r="C273" s="99">
        <v>300</v>
      </c>
      <c r="D273" s="99" t="s">
        <v>168</v>
      </c>
      <c r="E273" s="99">
        <v>50000</v>
      </c>
      <c r="F273" s="89" t="s">
        <v>169</v>
      </c>
      <c r="G273" s="87" t="s">
        <v>170</v>
      </c>
      <c r="H273" s="87">
        <v>2</v>
      </c>
      <c r="I273" s="87">
        <v>2</v>
      </c>
      <c r="J273" s="87">
        <v>2</v>
      </c>
      <c r="K273" s="202"/>
      <c r="L273" s="157">
        <v>100</v>
      </c>
      <c r="M273" s="157">
        <f>SUM(M274)</f>
        <v>50000</v>
      </c>
      <c r="N273" s="148">
        <f>SUM(M273*100)/E273</f>
        <v>100</v>
      </c>
    </row>
    <row r="274" spans="1:14" ht="43.5">
      <c r="A274" s="136"/>
      <c r="B274" s="96" t="s">
        <v>457</v>
      </c>
      <c r="C274" s="94" t="s">
        <v>455</v>
      </c>
      <c r="D274" s="101" t="s">
        <v>300</v>
      </c>
      <c r="E274" s="129">
        <v>50000</v>
      </c>
      <c r="F274" s="96"/>
      <c r="G274" s="142"/>
      <c r="H274" s="142"/>
      <c r="I274" s="142"/>
      <c r="J274" s="91"/>
      <c r="K274" s="200" t="s">
        <v>583</v>
      </c>
      <c r="L274" s="152">
        <v>100</v>
      </c>
      <c r="M274" s="152">
        <v>50000</v>
      </c>
      <c r="N274" s="159">
        <f>SUM(M274*100)/E274</f>
        <v>100</v>
      </c>
    </row>
    <row r="275" spans="1:14" ht="21.75">
      <c r="A275" s="986" t="s">
        <v>472</v>
      </c>
      <c r="B275" s="987"/>
      <c r="C275" s="987"/>
      <c r="D275" s="987"/>
      <c r="E275" s="987"/>
      <c r="F275" s="987"/>
      <c r="G275" s="987"/>
      <c r="H275" s="987"/>
      <c r="I275" s="987"/>
      <c r="J275" s="987"/>
      <c r="K275" s="987"/>
      <c r="L275" s="987"/>
      <c r="M275" s="987"/>
      <c r="N275" s="988"/>
    </row>
    <row r="276" spans="1:14" ht="21.75">
      <c r="A276" s="989" t="s">
        <v>473</v>
      </c>
      <c r="B276" s="990"/>
      <c r="C276" s="990"/>
      <c r="D276" s="990"/>
      <c r="E276" s="990"/>
      <c r="F276" s="990"/>
      <c r="G276" s="990"/>
      <c r="H276" s="990"/>
      <c r="I276" s="990"/>
      <c r="J276" s="990"/>
      <c r="K276" s="990"/>
      <c r="L276" s="990"/>
      <c r="M276" s="990"/>
      <c r="N276" s="991"/>
    </row>
    <row r="277" spans="1:14" ht="43.5">
      <c r="A277" s="141" t="s">
        <v>435</v>
      </c>
      <c r="B277" s="98" t="s">
        <v>511</v>
      </c>
      <c r="C277" s="99">
        <v>120</v>
      </c>
      <c r="D277" s="99" t="s">
        <v>168</v>
      </c>
      <c r="E277" s="99">
        <v>133000</v>
      </c>
      <c r="F277" s="89" t="s">
        <v>169</v>
      </c>
      <c r="G277" s="87" t="s">
        <v>512</v>
      </c>
      <c r="H277" s="87">
        <v>2</v>
      </c>
      <c r="I277" s="87">
        <v>2</v>
      </c>
      <c r="J277" s="87">
        <v>2</v>
      </c>
      <c r="K277" s="202"/>
      <c r="L277" s="182"/>
      <c r="M277" s="157">
        <f>SUM(M278:M281)</f>
        <v>0</v>
      </c>
      <c r="N277" s="148">
        <f>SUM(M277*100)/E277</f>
        <v>0</v>
      </c>
    </row>
    <row r="278" spans="1:14" ht="43.5">
      <c r="A278" s="136"/>
      <c r="B278" s="183" t="s">
        <v>505</v>
      </c>
      <c r="C278" s="184" t="s">
        <v>507</v>
      </c>
      <c r="D278" s="185" t="s">
        <v>506</v>
      </c>
      <c r="E278" s="186">
        <v>90000</v>
      </c>
      <c r="F278" s="142"/>
      <c r="G278" s="142"/>
      <c r="H278" s="142"/>
      <c r="I278" s="142"/>
      <c r="J278" s="91"/>
      <c r="K278" s="200">
        <v>0</v>
      </c>
      <c r="L278" s="152">
        <v>0</v>
      </c>
      <c r="M278" s="152">
        <v>0</v>
      </c>
      <c r="N278" s="159">
        <f>SUM(M278*100)/E278</f>
        <v>0</v>
      </c>
    </row>
    <row r="279" spans="1:14" ht="65.25">
      <c r="A279" s="136"/>
      <c r="B279" s="183" t="s">
        <v>508</v>
      </c>
      <c r="C279" s="186">
        <v>4</v>
      </c>
      <c r="D279" s="184" t="s">
        <v>307</v>
      </c>
      <c r="E279" s="186">
        <v>8000</v>
      </c>
      <c r="F279" s="142"/>
      <c r="G279" s="142"/>
      <c r="H279" s="142"/>
      <c r="I279" s="142"/>
      <c r="J279" s="91"/>
      <c r="K279" s="200">
        <v>0</v>
      </c>
      <c r="L279" s="152">
        <v>0</v>
      </c>
      <c r="M279" s="152">
        <v>0</v>
      </c>
      <c r="N279" s="159">
        <f>SUM(M279*100)/E279</f>
        <v>0</v>
      </c>
    </row>
    <row r="280" spans="1:14" ht="43.5">
      <c r="A280" s="136"/>
      <c r="B280" s="183" t="s">
        <v>509</v>
      </c>
      <c r="C280" s="186">
        <v>2</v>
      </c>
      <c r="D280" s="184" t="s">
        <v>307</v>
      </c>
      <c r="E280" s="186">
        <v>5000</v>
      </c>
      <c r="F280" s="142"/>
      <c r="G280" s="142"/>
      <c r="H280" s="142"/>
      <c r="I280" s="142"/>
      <c r="J280" s="91"/>
      <c r="K280" s="200">
        <v>0</v>
      </c>
      <c r="L280" s="152">
        <v>0</v>
      </c>
      <c r="M280" s="152">
        <v>0</v>
      </c>
      <c r="N280" s="159">
        <f>SUM(M280*100)/E280</f>
        <v>0</v>
      </c>
    </row>
    <row r="281" spans="1:14" ht="43.5">
      <c r="A281" s="136"/>
      <c r="B281" s="183" t="s">
        <v>510</v>
      </c>
      <c r="C281" s="186">
        <v>1</v>
      </c>
      <c r="D281" s="184" t="s">
        <v>239</v>
      </c>
      <c r="E281" s="186">
        <v>30000</v>
      </c>
      <c r="F281" s="142"/>
      <c r="G281" s="142"/>
      <c r="H281" s="142"/>
      <c r="I281" s="142"/>
      <c r="J281" s="91"/>
      <c r="K281" s="200">
        <v>0</v>
      </c>
      <c r="L281" s="152">
        <v>0</v>
      </c>
      <c r="M281" s="152">
        <v>0</v>
      </c>
      <c r="N281" s="159">
        <f>SUM(M281*100)/E281</f>
        <v>0</v>
      </c>
    </row>
    <row r="282" spans="1:14" ht="21.75">
      <c r="A282" s="986" t="s">
        <v>468</v>
      </c>
      <c r="B282" s="987"/>
      <c r="C282" s="987"/>
      <c r="D282" s="987"/>
      <c r="E282" s="987"/>
      <c r="F282" s="987"/>
      <c r="G282" s="987"/>
      <c r="H282" s="987"/>
      <c r="I282" s="987"/>
      <c r="J282" s="987"/>
      <c r="K282" s="987"/>
      <c r="L282" s="987"/>
      <c r="M282" s="987"/>
      <c r="N282" s="988"/>
    </row>
    <row r="283" spans="1:14" ht="21.75">
      <c r="A283" s="989" t="s">
        <v>469</v>
      </c>
      <c r="B283" s="990"/>
      <c r="C283" s="990"/>
      <c r="D283" s="990"/>
      <c r="E283" s="990"/>
      <c r="F283" s="990"/>
      <c r="G283" s="990"/>
      <c r="H283" s="990"/>
      <c r="I283" s="990"/>
      <c r="J283" s="990"/>
      <c r="K283" s="990"/>
      <c r="L283" s="990"/>
      <c r="M283" s="990"/>
      <c r="N283" s="991"/>
    </row>
    <row r="284" spans="1:14" ht="43.5">
      <c r="A284" s="141" t="s">
        <v>439</v>
      </c>
      <c r="B284" s="98" t="s">
        <v>396</v>
      </c>
      <c r="C284" s="99">
        <v>19</v>
      </c>
      <c r="D284" s="99" t="s">
        <v>307</v>
      </c>
      <c r="E284" s="99">
        <v>670200</v>
      </c>
      <c r="F284" s="89" t="s">
        <v>169</v>
      </c>
      <c r="G284" s="87" t="s">
        <v>512</v>
      </c>
      <c r="H284" s="87">
        <v>2</v>
      </c>
      <c r="I284" s="87">
        <v>2</v>
      </c>
      <c r="J284" s="87">
        <v>2</v>
      </c>
      <c r="K284" s="111"/>
      <c r="L284" s="205">
        <v>20</v>
      </c>
      <c r="M284" s="151">
        <f>SUM(M285)</f>
        <v>130100</v>
      </c>
      <c r="N284" s="148">
        <f>SUM(M284*100)/E284</f>
        <v>19.412115786332439</v>
      </c>
    </row>
    <row r="285" spans="1:14" ht="21.75">
      <c r="A285" s="136"/>
      <c r="B285" s="183" t="s">
        <v>513</v>
      </c>
      <c r="C285" s="186">
        <v>19</v>
      </c>
      <c r="D285" s="187" t="s">
        <v>307</v>
      </c>
      <c r="E285" s="188">
        <v>670200</v>
      </c>
      <c r="F285" s="142"/>
      <c r="G285" s="183"/>
      <c r="H285" s="142"/>
      <c r="I285" s="142"/>
      <c r="J285" s="142"/>
      <c r="K285" s="190" t="s">
        <v>594</v>
      </c>
      <c r="L285" s="197">
        <v>20</v>
      </c>
      <c r="M285" s="198">
        <v>130100</v>
      </c>
      <c r="N285" s="159">
        <f>SUM(M285*100)/E285</f>
        <v>19.412115786332439</v>
      </c>
    </row>
    <row r="286" spans="1:14" ht="21.75">
      <c r="A286" s="986" t="s">
        <v>548</v>
      </c>
      <c r="B286" s="987"/>
      <c r="C286" s="987"/>
      <c r="D286" s="987"/>
      <c r="E286" s="987"/>
      <c r="F286" s="987"/>
      <c r="G286" s="987"/>
      <c r="H286" s="987"/>
      <c r="I286" s="987"/>
      <c r="J286" s="987"/>
      <c r="K286" s="987"/>
      <c r="L286" s="987"/>
      <c r="M286" s="987"/>
      <c r="N286" s="988"/>
    </row>
    <row r="287" spans="1:14" ht="21.75">
      <c r="A287" s="989" t="s">
        <v>471</v>
      </c>
      <c r="B287" s="990"/>
      <c r="C287" s="990"/>
      <c r="D287" s="990"/>
      <c r="E287" s="990"/>
      <c r="F287" s="990"/>
      <c r="G287" s="990"/>
      <c r="H287" s="990"/>
      <c r="I287" s="990"/>
      <c r="J287" s="990"/>
      <c r="K287" s="990"/>
      <c r="L287" s="990"/>
      <c r="M287" s="990"/>
      <c r="N287" s="991"/>
    </row>
    <row r="288" spans="1:14" ht="21.75">
      <c r="A288" s="139" t="s">
        <v>458</v>
      </c>
      <c r="B288" s="98" t="s">
        <v>410</v>
      </c>
      <c r="C288" s="99">
        <v>1</v>
      </c>
      <c r="D288" s="99" t="s">
        <v>515</v>
      </c>
      <c r="E288" s="99">
        <v>82000</v>
      </c>
      <c r="F288" s="89" t="s">
        <v>169</v>
      </c>
      <c r="G288" s="87" t="s">
        <v>512</v>
      </c>
      <c r="H288" s="87">
        <v>1</v>
      </c>
      <c r="I288" s="87">
        <v>2</v>
      </c>
      <c r="J288" s="87">
        <v>1</v>
      </c>
      <c r="K288" s="202">
        <v>0</v>
      </c>
      <c r="L288" s="157">
        <v>0</v>
      </c>
      <c r="M288" s="157">
        <f>SUM(M289)</f>
        <v>0</v>
      </c>
      <c r="N288" s="147">
        <f>SUM(M288*100)/E288</f>
        <v>0</v>
      </c>
    </row>
    <row r="289" spans="1:14" ht="21.75">
      <c r="A289" s="136"/>
      <c r="B289" s="183" t="s">
        <v>514</v>
      </c>
      <c r="C289" s="186">
        <v>1</v>
      </c>
      <c r="D289" s="187" t="s">
        <v>515</v>
      </c>
      <c r="E289" s="188">
        <v>82000</v>
      </c>
      <c r="F289" s="183"/>
      <c r="G289" s="142"/>
      <c r="H289" s="142"/>
      <c r="I289" s="142"/>
      <c r="J289" s="188"/>
      <c r="K289" s="200">
        <v>0</v>
      </c>
      <c r="L289" s="152">
        <v>0</v>
      </c>
      <c r="M289" s="152">
        <v>0</v>
      </c>
      <c r="N289" s="199">
        <f>SUM(M289*100)/E289</f>
        <v>0</v>
      </c>
    </row>
    <row r="290" spans="1:14" ht="21.75">
      <c r="A290" s="986" t="s">
        <v>549</v>
      </c>
      <c r="B290" s="987"/>
      <c r="C290" s="987"/>
      <c r="D290" s="987"/>
      <c r="E290" s="987"/>
      <c r="F290" s="987"/>
      <c r="G290" s="987"/>
      <c r="H290" s="987"/>
      <c r="I290" s="987"/>
      <c r="J290" s="987"/>
      <c r="K290" s="987"/>
      <c r="L290" s="987"/>
      <c r="M290" s="987"/>
      <c r="N290" s="988"/>
    </row>
    <row r="291" spans="1:14" ht="21.75">
      <c r="A291" s="989" t="s">
        <v>460</v>
      </c>
      <c r="B291" s="990"/>
      <c r="C291" s="990"/>
      <c r="D291" s="990"/>
      <c r="E291" s="990"/>
      <c r="F291" s="990"/>
      <c r="G291" s="990"/>
      <c r="H291" s="990"/>
      <c r="I291" s="990"/>
      <c r="J291" s="990"/>
      <c r="K291" s="990"/>
      <c r="L291" s="990"/>
      <c r="M291" s="990"/>
      <c r="N291" s="991"/>
    </row>
    <row r="292" spans="1:14" ht="21.75">
      <c r="A292" s="139" t="s">
        <v>459</v>
      </c>
      <c r="B292" s="98" t="s">
        <v>410</v>
      </c>
      <c r="C292" s="99">
        <v>1</v>
      </c>
      <c r="D292" s="99" t="s">
        <v>213</v>
      </c>
      <c r="E292" s="99">
        <v>12000</v>
      </c>
      <c r="F292" s="89" t="s">
        <v>169</v>
      </c>
      <c r="G292" s="87" t="s">
        <v>512</v>
      </c>
      <c r="H292" s="87">
        <v>1</v>
      </c>
      <c r="I292" s="87">
        <v>2</v>
      </c>
      <c r="J292" s="87">
        <v>1</v>
      </c>
      <c r="K292" s="191"/>
      <c r="L292" s="182">
        <v>100</v>
      </c>
      <c r="M292" s="182">
        <f>SUM(M293)</f>
        <v>12000</v>
      </c>
      <c r="N292" s="148">
        <f>SUM(M292*100)/E292</f>
        <v>100</v>
      </c>
    </row>
    <row r="293" spans="1:14" ht="43.5">
      <c r="A293" s="136"/>
      <c r="B293" s="183" t="s">
        <v>516</v>
      </c>
      <c r="C293" s="186">
        <v>1</v>
      </c>
      <c r="D293" s="187" t="s">
        <v>213</v>
      </c>
      <c r="E293" s="188">
        <v>12000</v>
      </c>
      <c r="F293" s="183"/>
      <c r="G293" s="142"/>
      <c r="H293" s="142"/>
      <c r="I293" s="142"/>
      <c r="J293" s="188"/>
      <c r="K293" s="109" t="s">
        <v>558</v>
      </c>
      <c r="L293" s="142">
        <v>100</v>
      </c>
      <c r="M293" s="142">
        <v>12000</v>
      </c>
      <c r="N293" s="159">
        <f>SUM(M293*100)/E293</f>
        <v>100</v>
      </c>
    </row>
    <row r="294" spans="1:14" ht="21.75">
      <c r="A294" s="986" t="s">
        <v>550</v>
      </c>
      <c r="B294" s="987"/>
      <c r="C294" s="987"/>
      <c r="D294" s="987"/>
      <c r="E294" s="987"/>
      <c r="F294" s="987"/>
      <c r="G294" s="987"/>
      <c r="H294" s="987"/>
      <c r="I294" s="987"/>
      <c r="J294" s="987"/>
      <c r="K294" s="987"/>
      <c r="L294" s="987"/>
      <c r="M294" s="987"/>
      <c r="N294" s="988"/>
    </row>
    <row r="295" spans="1:14" ht="21.75">
      <c r="A295" s="989" t="s">
        <v>551</v>
      </c>
      <c r="B295" s="990"/>
      <c r="C295" s="990"/>
      <c r="D295" s="990"/>
      <c r="E295" s="990"/>
      <c r="F295" s="990"/>
      <c r="G295" s="990"/>
      <c r="H295" s="990"/>
      <c r="I295" s="990"/>
      <c r="J295" s="990"/>
      <c r="K295" s="990"/>
      <c r="L295" s="990"/>
      <c r="M295" s="990"/>
      <c r="N295" s="991"/>
    </row>
    <row r="296" spans="1:14" ht="43.5">
      <c r="A296" s="139" t="s">
        <v>518</v>
      </c>
      <c r="B296" s="137" t="s">
        <v>519</v>
      </c>
      <c r="C296" s="99">
        <v>12</v>
      </c>
      <c r="D296" s="99" t="s">
        <v>284</v>
      </c>
      <c r="E296" s="99">
        <v>14400</v>
      </c>
      <c r="F296" s="89" t="s">
        <v>169</v>
      </c>
      <c r="G296" s="87" t="s">
        <v>512</v>
      </c>
      <c r="H296" s="87">
        <v>2</v>
      </c>
      <c r="I296" s="87">
        <v>2</v>
      </c>
      <c r="J296" s="87">
        <v>2</v>
      </c>
      <c r="K296" s="191"/>
      <c r="L296" s="182">
        <v>50</v>
      </c>
      <c r="M296" s="182">
        <f>SUM(M297)</f>
        <v>6000</v>
      </c>
      <c r="N296" s="148">
        <f>SUM(M296*100)/E296</f>
        <v>41.666666666666664</v>
      </c>
    </row>
    <row r="297" spans="1:14" ht="65.25">
      <c r="A297" s="136"/>
      <c r="B297" s="96" t="s">
        <v>517</v>
      </c>
      <c r="C297" s="94">
        <v>12</v>
      </c>
      <c r="D297" s="101" t="s">
        <v>284</v>
      </c>
      <c r="E297" s="129">
        <v>14400</v>
      </c>
      <c r="F297" s="142"/>
      <c r="G297" s="142"/>
      <c r="H297" s="142"/>
      <c r="I297" s="142"/>
      <c r="J297" s="91"/>
      <c r="K297" s="109" t="s">
        <v>595</v>
      </c>
      <c r="L297" s="142">
        <v>50</v>
      </c>
      <c r="M297" s="142">
        <v>6000</v>
      </c>
      <c r="N297" s="159">
        <f>SUM(M297*100)/E297</f>
        <v>41.666666666666664</v>
      </c>
    </row>
    <row r="298" spans="1:14" ht="21.75">
      <c r="A298" s="986" t="s">
        <v>552</v>
      </c>
      <c r="B298" s="987"/>
      <c r="C298" s="987"/>
      <c r="D298" s="987"/>
      <c r="E298" s="987"/>
      <c r="F298" s="987"/>
      <c r="G298" s="987"/>
      <c r="H298" s="987"/>
      <c r="I298" s="987"/>
      <c r="J298" s="987"/>
      <c r="K298" s="987"/>
      <c r="L298" s="987"/>
      <c r="M298" s="987"/>
      <c r="N298" s="988"/>
    </row>
    <row r="299" spans="1:14" ht="21.75">
      <c r="A299" s="989" t="s">
        <v>553</v>
      </c>
      <c r="B299" s="990"/>
      <c r="C299" s="990"/>
      <c r="D299" s="990"/>
      <c r="E299" s="990"/>
      <c r="F299" s="990"/>
      <c r="G299" s="990"/>
      <c r="H299" s="990"/>
      <c r="I299" s="990"/>
      <c r="J299" s="990"/>
      <c r="K299" s="990"/>
      <c r="L299" s="990"/>
      <c r="M299" s="990"/>
      <c r="N299" s="991"/>
    </row>
    <row r="300" spans="1:14" ht="21.75">
      <c r="A300" s="141" t="s">
        <v>524</v>
      </c>
      <c r="B300" s="98" t="s">
        <v>523</v>
      </c>
      <c r="C300" s="99">
        <v>50</v>
      </c>
      <c r="D300" s="99" t="s">
        <v>168</v>
      </c>
      <c r="E300" s="99">
        <v>126000</v>
      </c>
      <c r="F300" s="89" t="s">
        <v>169</v>
      </c>
      <c r="G300" s="87" t="s">
        <v>512</v>
      </c>
      <c r="H300" s="87">
        <v>4</v>
      </c>
      <c r="I300" s="87">
        <v>2</v>
      </c>
      <c r="J300" s="87">
        <v>3</v>
      </c>
      <c r="K300" s="202">
        <v>0</v>
      </c>
      <c r="L300" s="157">
        <v>0</v>
      </c>
      <c r="M300" s="157">
        <f>SUM(M301:M303)</f>
        <v>0</v>
      </c>
      <c r="N300" s="147">
        <f>SUM(M300*100)/E300</f>
        <v>0</v>
      </c>
    </row>
    <row r="301" spans="1:14" ht="87">
      <c r="A301" s="136"/>
      <c r="B301" s="96" t="s">
        <v>520</v>
      </c>
      <c r="C301" s="93">
        <v>50</v>
      </c>
      <c r="D301" s="189" t="s">
        <v>168</v>
      </c>
      <c r="E301" s="94">
        <v>11000</v>
      </c>
      <c r="F301" s="127"/>
      <c r="G301" s="127"/>
      <c r="H301" s="127"/>
      <c r="I301" s="128"/>
      <c r="J301" s="128"/>
      <c r="K301" s="200">
        <v>0</v>
      </c>
      <c r="L301" s="152">
        <v>0</v>
      </c>
      <c r="M301" s="152">
        <v>0</v>
      </c>
      <c r="N301" s="199">
        <f>SUM(M301*100)/E301</f>
        <v>0</v>
      </c>
    </row>
    <row r="302" spans="1:14" ht="43.5">
      <c r="A302" s="136"/>
      <c r="B302" s="96" t="s">
        <v>521</v>
      </c>
      <c r="C302" s="94">
        <v>1</v>
      </c>
      <c r="D302" s="93" t="s">
        <v>284</v>
      </c>
      <c r="E302" s="94">
        <v>100000</v>
      </c>
      <c r="F302" s="127"/>
      <c r="G302" s="127"/>
      <c r="H302" s="127"/>
      <c r="I302" s="128"/>
      <c r="J302" s="128"/>
      <c r="K302" s="200">
        <v>0</v>
      </c>
      <c r="L302" s="152">
        <v>0</v>
      </c>
      <c r="M302" s="152">
        <v>0</v>
      </c>
      <c r="N302" s="199">
        <f>SUM(M302*100)/E302</f>
        <v>0</v>
      </c>
    </row>
    <row r="303" spans="1:14" ht="21.75">
      <c r="A303" s="136"/>
      <c r="B303" s="96" t="s">
        <v>522</v>
      </c>
      <c r="C303" s="94">
        <v>1</v>
      </c>
      <c r="D303" s="93" t="s">
        <v>239</v>
      </c>
      <c r="E303" s="94">
        <v>15000</v>
      </c>
      <c r="F303" s="190"/>
      <c r="G303" s="127"/>
      <c r="H303" s="127"/>
      <c r="I303" s="190"/>
      <c r="J303" s="190"/>
      <c r="K303" s="200">
        <v>0</v>
      </c>
      <c r="L303" s="152">
        <v>0</v>
      </c>
      <c r="M303" s="152">
        <v>0</v>
      </c>
      <c r="N303" s="199">
        <f>SUM(M303*100)/E303</f>
        <v>0</v>
      </c>
    </row>
    <row r="304" spans="1:14" ht="21.75">
      <c r="A304" s="986" t="s">
        <v>550</v>
      </c>
      <c r="B304" s="987"/>
      <c r="C304" s="987"/>
      <c r="D304" s="987"/>
      <c r="E304" s="987"/>
      <c r="F304" s="987"/>
      <c r="G304" s="987"/>
      <c r="H304" s="987"/>
      <c r="I304" s="987"/>
      <c r="J304" s="987"/>
      <c r="K304" s="987"/>
      <c r="L304" s="987"/>
      <c r="M304" s="987"/>
      <c r="N304" s="988"/>
    </row>
    <row r="305" spans="1:14" ht="21.75">
      <c r="A305" s="989" t="s">
        <v>464</v>
      </c>
      <c r="B305" s="990"/>
      <c r="C305" s="990"/>
      <c r="D305" s="990"/>
      <c r="E305" s="990"/>
      <c r="F305" s="990"/>
      <c r="G305" s="990"/>
      <c r="H305" s="990"/>
      <c r="I305" s="990"/>
      <c r="J305" s="990"/>
      <c r="K305" s="990"/>
      <c r="L305" s="990"/>
      <c r="M305" s="990"/>
      <c r="N305" s="991"/>
    </row>
    <row r="306" spans="1:14" ht="21.75">
      <c r="A306" s="139" t="s">
        <v>526</v>
      </c>
      <c r="B306" s="137" t="s">
        <v>527</v>
      </c>
      <c r="C306" s="99">
        <v>2</v>
      </c>
      <c r="D306" s="99" t="s">
        <v>198</v>
      </c>
      <c r="E306" s="99">
        <v>11200</v>
      </c>
      <c r="F306" s="89" t="s">
        <v>169</v>
      </c>
      <c r="G306" s="87" t="s">
        <v>512</v>
      </c>
      <c r="H306" s="111">
        <v>2</v>
      </c>
      <c r="I306" s="111">
        <v>2</v>
      </c>
      <c r="J306" s="87">
        <v>2</v>
      </c>
      <c r="K306" s="111"/>
      <c r="L306" s="205">
        <v>50</v>
      </c>
      <c r="M306" s="153">
        <f>SUM(M307)</f>
        <v>5850</v>
      </c>
      <c r="N306" s="90">
        <f>SUM(M306*100)/E306</f>
        <v>52.232142857142854</v>
      </c>
    </row>
    <row r="307" spans="1:14" ht="21.75">
      <c r="A307" s="136"/>
      <c r="B307" s="140" t="s">
        <v>525</v>
      </c>
      <c r="C307" s="94">
        <v>2</v>
      </c>
      <c r="D307" s="101" t="s">
        <v>198</v>
      </c>
      <c r="E307" s="129">
        <v>11200</v>
      </c>
      <c r="F307" s="193"/>
      <c r="G307" s="109"/>
      <c r="H307" s="109"/>
      <c r="I307" s="109"/>
      <c r="J307" s="91"/>
      <c r="K307" s="109" t="s">
        <v>480</v>
      </c>
      <c r="L307" s="142">
        <v>50</v>
      </c>
      <c r="M307" s="155">
        <v>5850</v>
      </c>
      <c r="N307" s="159">
        <f>SUM(M307*100)/E307</f>
        <v>52.232142857142854</v>
      </c>
    </row>
    <row r="308" spans="1:14" ht="21.75">
      <c r="A308" s="992" t="s">
        <v>425</v>
      </c>
      <c r="B308" s="993"/>
      <c r="C308" s="993"/>
      <c r="D308" s="993"/>
      <c r="E308" s="993"/>
      <c r="F308" s="993"/>
      <c r="G308" s="993"/>
      <c r="H308" s="993"/>
      <c r="I308" s="993"/>
      <c r="J308" s="993"/>
      <c r="K308" s="993"/>
      <c r="L308" s="993"/>
      <c r="M308" s="993"/>
      <c r="N308" s="994"/>
    </row>
    <row r="309" spans="1:14" ht="21.75">
      <c r="A309" s="141" t="s">
        <v>529</v>
      </c>
      <c r="B309" s="98" t="s">
        <v>528</v>
      </c>
      <c r="C309" s="194">
        <v>2848</v>
      </c>
      <c r="D309" s="194" t="s">
        <v>168</v>
      </c>
      <c r="E309" s="194">
        <v>358220</v>
      </c>
      <c r="F309" s="89" t="s">
        <v>169</v>
      </c>
      <c r="G309" s="87" t="s">
        <v>512</v>
      </c>
      <c r="H309" s="191">
        <v>2</v>
      </c>
      <c r="I309" s="191">
        <v>2</v>
      </c>
      <c r="J309" s="192">
        <v>2</v>
      </c>
      <c r="K309" s="191"/>
      <c r="L309" s="182">
        <v>100</v>
      </c>
      <c r="M309" s="201">
        <f>SUM(M310:M312)</f>
        <v>358220</v>
      </c>
      <c r="N309" s="90">
        <f>SUM(M309*100)/E309</f>
        <v>100</v>
      </c>
    </row>
    <row r="310" spans="1:14" ht="21.75">
      <c r="A310" s="136"/>
      <c r="B310" s="96" t="s">
        <v>530</v>
      </c>
      <c r="C310" s="113">
        <v>2848</v>
      </c>
      <c r="D310" s="102" t="s">
        <v>168</v>
      </c>
      <c r="E310" s="113">
        <v>284800</v>
      </c>
      <c r="F310" s="96"/>
      <c r="G310" s="142"/>
      <c r="H310" s="142"/>
      <c r="I310" s="142"/>
      <c r="J310" s="91"/>
      <c r="K310" s="109" t="s">
        <v>596</v>
      </c>
      <c r="L310" s="142">
        <v>100</v>
      </c>
      <c r="M310" s="155">
        <v>284800</v>
      </c>
      <c r="N310" s="159">
        <f>SUM(M310*100)/E310</f>
        <v>100</v>
      </c>
    </row>
    <row r="311" spans="1:14" ht="21.75">
      <c r="A311" s="136"/>
      <c r="B311" s="96" t="s">
        <v>531</v>
      </c>
      <c r="C311" s="113">
        <v>2342</v>
      </c>
      <c r="D311" s="102" t="s">
        <v>168</v>
      </c>
      <c r="E311" s="113">
        <v>23420</v>
      </c>
      <c r="F311" s="96"/>
      <c r="G311" s="142"/>
      <c r="H311" s="142"/>
      <c r="I311" s="142"/>
      <c r="J311" s="91"/>
      <c r="K311" s="109" t="s">
        <v>597</v>
      </c>
      <c r="L311" s="142">
        <v>100</v>
      </c>
      <c r="M311" s="155">
        <v>23420</v>
      </c>
      <c r="N311" s="159">
        <f>SUM(M311*100)/E311</f>
        <v>100</v>
      </c>
    </row>
    <row r="312" spans="1:14" ht="21.75">
      <c r="A312" s="136"/>
      <c r="B312" s="96" t="s">
        <v>532</v>
      </c>
      <c r="C312" s="113">
        <v>1</v>
      </c>
      <c r="D312" s="102" t="s">
        <v>239</v>
      </c>
      <c r="E312" s="113">
        <v>50000</v>
      </c>
      <c r="F312" s="96"/>
      <c r="G312" s="142"/>
      <c r="H312" s="142"/>
      <c r="I312" s="142"/>
      <c r="J312" s="91"/>
      <c r="K312" s="109" t="s">
        <v>475</v>
      </c>
      <c r="L312" s="142">
        <v>100</v>
      </c>
      <c r="M312" s="155">
        <v>50000</v>
      </c>
      <c r="N312" s="159">
        <f>SUM(M312*100)/E312</f>
        <v>100</v>
      </c>
    </row>
    <row r="313" spans="1:14" ht="21.75">
      <c r="A313" s="986" t="s">
        <v>550</v>
      </c>
      <c r="B313" s="987"/>
      <c r="C313" s="987"/>
      <c r="D313" s="987"/>
      <c r="E313" s="987"/>
      <c r="F313" s="987"/>
      <c r="G313" s="987"/>
      <c r="H313" s="987"/>
      <c r="I313" s="987"/>
      <c r="J313" s="987"/>
      <c r="K313" s="987"/>
      <c r="L313" s="987"/>
      <c r="M313" s="987"/>
      <c r="N313" s="988"/>
    </row>
    <row r="314" spans="1:14" ht="21.75">
      <c r="A314" s="989" t="s">
        <v>464</v>
      </c>
      <c r="B314" s="990"/>
      <c r="C314" s="990"/>
      <c r="D314" s="990"/>
      <c r="E314" s="990"/>
      <c r="F314" s="990"/>
      <c r="G314" s="990"/>
      <c r="H314" s="990"/>
      <c r="I314" s="990"/>
      <c r="J314" s="990"/>
      <c r="K314" s="990"/>
      <c r="L314" s="990"/>
      <c r="M314" s="990"/>
      <c r="N314" s="991"/>
    </row>
    <row r="315" spans="1:14" ht="43.5">
      <c r="A315" s="139" t="s">
        <v>536</v>
      </c>
      <c r="B315" s="98" t="s">
        <v>535</v>
      </c>
      <c r="C315" s="99">
        <v>2</v>
      </c>
      <c r="D315" s="99" t="s">
        <v>198</v>
      </c>
      <c r="E315" s="99">
        <v>20000</v>
      </c>
      <c r="F315" s="89" t="s">
        <v>169</v>
      </c>
      <c r="G315" s="87" t="s">
        <v>512</v>
      </c>
      <c r="H315" s="191">
        <v>2</v>
      </c>
      <c r="I315" s="191">
        <v>2</v>
      </c>
      <c r="J315" s="192">
        <v>2</v>
      </c>
      <c r="K315" s="202">
        <v>0</v>
      </c>
      <c r="L315" s="157">
        <v>0</v>
      </c>
      <c r="M315" s="157">
        <f>SUM(M316:M318)</f>
        <v>0</v>
      </c>
      <c r="N315" s="147">
        <f>SUM(M315*100)/E315</f>
        <v>0</v>
      </c>
    </row>
    <row r="316" spans="1:14" ht="43.5">
      <c r="A316" s="136"/>
      <c r="B316" s="96" t="s">
        <v>533</v>
      </c>
      <c r="C316" s="94">
        <v>1</v>
      </c>
      <c r="D316" s="101" t="s">
        <v>198</v>
      </c>
      <c r="E316" s="129">
        <v>10000</v>
      </c>
      <c r="F316" s="96"/>
      <c r="G316" s="142"/>
      <c r="H316" s="142"/>
      <c r="I316" s="142"/>
      <c r="J316" s="91"/>
      <c r="K316" s="200">
        <v>0</v>
      </c>
      <c r="L316" s="152">
        <v>0</v>
      </c>
      <c r="M316" s="152">
        <v>0</v>
      </c>
      <c r="N316" s="199">
        <f>SUM(M316*100)/E316</f>
        <v>0</v>
      </c>
    </row>
    <row r="317" spans="1:14" ht="21.75">
      <c r="A317" s="136"/>
      <c r="B317" s="96" t="s">
        <v>534</v>
      </c>
      <c r="C317" s="134">
        <v>1</v>
      </c>
      <c r="D317" s="94" t="s">
        <v>198</v>
      </c>
      <c r="E317" s="129">
        <v>10000</v>
      </c>
      <c r="F317" s="96"/>
      <c r="G317" s="142"/>
      <c r="H317" s="142"/>
      <c r="I317" s="142"/>
      <c r="J317" s="91"/>
      <c r="K317" s="200">
        <v>0</v>
      </c>
      <c r="L317" s="152">
        <v>0</v>
      </c>
      <c r="M317" s="152">
        <v>0</v>
      </c>
      <c r="N317" s="199">
        <f>SUM(M317*100)/E317</f>
        <v>0</v>
      </c>
    </row>
    <row r="318" spans="1:14" ht="21.75">
      <c r="A318" s="986" t="s">
        <v>468</v>
      </c>
      <c r="B318" s="987"/>
      <c r="C318" s="987"/>
      <c r="D318" s="987"/>
      <c r="E318" s="987"/>
      <c r="F318" s="987"/>
      <c r="G318" s="987"/>
      <c r="H318" s="987"/>
      <c r="I318" s="987"/>
      <c r="J318" s="987"/>
      <c r="K318" s="987"/>
      <c r="L318" s="987"/>
      <c r="M318" s="987"/>
      <c r="N318" s="988"/>
    </row>
    <row r="319" spans="1:14" ht="21.75">
      <c r="A319" s="989" t="s">
        <v>469</v>
      </c>
      <c r="B319" s="990"/>
      <c r="C319" s="990"/>
      <c r="D319" s="990"/>
      <c r="E319" s="990"/>
      <c r="F319" s="990"/>
      <c r="G319" s="990"/>
      <c r="H319" s="990"/>
      <c r="I319" s="990"/>
      <c r="J319" s="990"/>
      <c r="K319" s="990"/>
      <c r="L319" s="990"/>
      <c r="M319" s="990"/>
      <c r="N319" s="991"/>
    </row>
    <row r="320" spans="1:14" ht="43.5">
      <c r="A320" s="139" t="s">
        <v>538</v>
      </c>
      <c r="B320" s="98" t="s">
        <v>396</v>
      </c>
      <c r="C320" s="99">
        <v>19</v>
      </c>
      <c r="D320" s="99" t="s">
        <v>307</v>
      </c>
      <c r="E320" s="99">
        <v>286500</v>
      </c>
      <c r="F320" s="89" t="s">
        <v>169</v>
      </c>
      <c r="G320" s="87" t="s">
        <v>512</v>
      </c>
      <c r="H320" s="191">
        <v>2</v>
      </c>
      <c r="I320" s="191">
        <v>2</v>
      </c>
      <c r="J320" s="192">
        <v>2</v>
      </c>
      <c r="K320" s="202">
        <v>0</v>
      </c>
      <c r="L320" s="157">
        <v>0</v>
      </c>
      <c r="M320" s="157">
        <f>SUM(M321:M323)</f>
        <v>0</v>
      </c>
      <c r="N320" s="147">
        <f>SUM(M320*100)/E320</f>
        <v>0</v>
      </c>
    </row>
    <row r="321" spans="1:14" ht="21.75">
      <c r="A321" s="136"/>
      <c r="B321" s="96" t="s">
        <v>537</v>
      </c>
      <c r="C321" s="94">
        <v>19</v>
      </c>
      <c r="D321" s="101" t="s">
        <v>307</v>
      </c>
      <c r="E321" s="129">
        <v>286500</v>
      </c>
      <c r="F321" s="96"/>
      <c r="G321" s="142"/>
      <c r="H321" s="142"/>
      <c r="I321" s="142"/>
      <c r="J321" s="91"/>
      <c r="K321" s="200">
        <v>0</v>
      </c>
      <c r="L321" s="152">
        <v>0</v>
      </c>
      <c r="M321" s="152">
        <v>0</v>
      </c>
      <c r="N321" s="199">
        <f>SUM(M321*100)/E321</f>
        <v>0</v>
      </c>
    </row>
    <row r="322" spans="1:14" ht="21.75">
      <c r="A322" s="986" t="s">
        <v>472</v>
      </c>
      <c r="B322" s="987"/>
      <c r="C322" s="987"/>
      <c r="D322" s="987"/>
      <c r="E322" s="987"/>
      <c r="F322" s="987"/>
      <c r="G322" s="987"/>
      <c r="H322" s="987"/>
      <c r="I322" s="987"/>
      <c r="J322" s="987"/>
      <c r="K322" s="987"/>
      <c r="L322" s="987"/>
      <c r="M322" s="987"/>
      <c r="N322" s="988"/>
    </row>
    <row r="323" spans="1:14" ht="21.75">
      <c r="A323" s="989" t="s">
        <v>473</v>
      </c>
      <c r="B323" s="990"/>
      <c r="C323" s="990"/>
      <c r="D323" s="990"/>
      <c r="E323" s="990"/>
      <c r="F323" s="990"/>
      <c r="G323" s="990"/>
      <c r="H323" s="990"/>
      <c r="I323" s="990"/>
      <c r="J323" s="990"/>
      <c r="K323" s="990"/>
      <c r="L323" s="990"/>
      <c r="M323" s="990"/>
      <c r="N323" s="991"/>
    </row>
    <row r="324" spans="1:14" ht="43.5">
      <c r="A324" s="139" t="s">
        <v>541</v>
      </c>
      <c r="B324" s="137" t="s">
        <v>542</v>
      </c>
      <c r="C324" s="195" t="s">
        <v>11</v>
      </c>
      <c r="D324" s="99" t="s">
        <v>307</v>
      </c>
      <c r="E324" s="99">
        <v>54500</v>
      </c>
      <c r="F324" s="89" t="s">
        <v>169</v>
      </c>
      <c r="G324" s="87" t="s">
        <v>512</v>
      </c>
      <c r="H324" s="191">
        <v>2</v>
      </c>
      <c r="I324" s="191">
        <v>2</v>
      </c>
      <c r="J324" s="192">
        <v>2</v>
      </c>
      <c r="K324" s="202">
        <v>0</v>
      </c>
      <c r="L324" s="157">
        <v>0</v>
      </c>
      <c r="M324" s="157">
        <f>SUM(M325:M327)</f>
        <v>0</v>
      </c>
      <c r="N324" s="147">
        <f>SUM(M324*100)/E324</f>
        <v>0</v>
      </c>
    </row>
    <row r="325" spans="1:14" ht="21.75">
      <c r="A325" s="196"/>
      <c r="B325" s="140" t="s">
        <v>411</v>
      </c>
      <c r="C325" s="109">
        <v>3</v>
      </c>
      <c r="D325" s="193" t="s">
        <v>307</v>
      </c>
      <c r="E325" s="94">
        <v>22500</v>
      </c>
      <c r="F325" s="193"/>
      <c r="G325" s="109"/>
      <c r="H325" s="109"/>
      <c r="I325" s="109"/>
      <c r="J325" s="91"/>
      <c r="K325" s="200">
        <v>0</v>
      </c>
      <c r="L325" s="152">
        <v>0</v>
      </c>
      <c r="M325" s="152">
        <v>0</v>
      </c>
      <c r="N325" s="199">
        <f>SUM(M325*100)/E325</f>
        <v>0</v>
      </c>
    </row>
    <row r="326" spans="1:14" ht="21.75">
      <c r="A326" s="196"/>
      <c r="B326" s="140" t="s">
        <v>539</v>
      </c>
      <c r="C326" s="109">
        <v>3</v>
      </c>
      <c r="D326" s="193" t="s">
        <v>307</v>
      </c>
      <c r="E326" s="94">
        <v>27000</v>
      </c>
      <c r="F326" s="193"/>
      <c r="G326" s="109"/>
      <c r="H326" s="109"/>
      <c r="I326" s="109"/>
      <c r="J326" s="91"/>
      <c r="K326" s="200">
        <v>0</v>
      </c>
      <c r="L326" s="152">
        <v>0</v>
      </c>
      <c r="M326" s="152">
        <v>0</v>
      </c>
      <c r="N326" s="199">
        <f>SUM(M326*100)/E326</f>
        <v>0</v>
      </c>
    </row>
    <row r="327" spans="1:14" ht="21.75">
      <c r="A327" s="196"/>
      <c r="B327" s="140" t="s">
        <v>540</v>
      </c>
      <c r="C327" s="109">
        <v>3</v>
      </c>
      <c r="D327" s="193" t="s">
        <v>307</v>
      </c>
      <c r="E327" s="94">
        <v>5000</v>
      </c>
      <c r="F327" s="193"/>
      <c r="G327" s="109"/>
      <c r="H327" s="109"/>
      <c r="I327" s="109"/>
      <c r="J327" s="91"/>
      <c r="K327" s="200">
        <v>0</v>
      </c>
      <c r="L327" s="152">
        <v>0</v>
      </c>
      <c r="M327" s="152">
        <v>0</v>
      </c>
      <c r="N327" s="199">
        <f>SUM(M327*100)/E327</f>
        <v>0</v>
      </c>
    </row>
    <row r="328" spans="1:14" ht="21.75">
      <c r="A328" s="998" t="s">
        <v>437</v>
      </c>
      <c r="B328" s="999"/>
      <c r="C328" s="999"/>
      <c r="D328" s="999"/>
      <c r="E328" s="999"/>
      <c r="F328" s="999"/>
      <c r="G328" s="999"/>
      <c r="H328" s="999"/>
      <c r="I328" s="999"/>
      <c r="J328" s="999"/>
      <c r="K328" s="999"/>
      <c r="L328" s="999"/>
      <c r="M328" s="999"/>
      <c r="N328" s="1000"/>
    </row>
    <row r="329" spans="1:14" ht="65.25">
      <c r="A329" s="139" t="s">
        <v>543</v>
      </c>
      <c r="B329" s="98" t="s">
        <v>430</v>
      </c>
      <c r="C329" s="99">
        <v>60</v>
      </c>
      <c r="D329" s="99" t="s">
        <v>168</v>
      </c>
      <c r="E329" s="99">
        <v>150000</v>
      </c>
      <c r="F329" s="89" t="s">
        <v>432</v>
      </c>
      <c r="G329" s="87" t="s">
        <v>170</v>
      </c>
      <c r="H329" s="87">
        <v>1</v>
      </c>
      <c r="I329" s="87">
        <v>2</v>
      </c>
      <c r="J329" s="87">
        <v>3</v>
      </c>
      <c r="K329" s="158"/>
      <c r="L329" s="158">
        <v>30</v>
      </c>
      <c r="M329" s="158">
        <v>52200</v>
      </c>
      <c r="N329" s="148">
        <f>SUM(M329*100)/E329</f>
        <v>34.799999999999997</v>
      </c>
    </row>
    <row r="330" spans="1:14" ht="65.25">
      <c r="A330" s="136"/>
      <c r="B330" s="96" t="s">
        <v>431</v>
      </c>
      <c r="C330" s="94">
        <v>60</v>
      </c>
      <c r="D330" s="94" t="s">
        <v>168</v>
      </c>
      <c r="E330" s="129">
        <v>150000</v>
      </c>
      <c r="F330" s="95"/>
      <c r="G330" s="91"/>
      <c r="H330" s="91"/>
      <c r="I330" s="91"/>
      <c r="J330" s="91"/>
      <c r="K330" s="154" t="s">
        <v>474</v>
      </c>
      <c r="L330" s="154">
        <v>30</v>
      </c>
      <c r="M330" s="154">
        <v>52200</v>
      </c>
      <c r="N330" s="159">
        <f>SUM(M330*100)/E330</f>
        <v>34.799999999999997</v>
      </c>
    </row>
    <row r="331" spans="1:14" ht="21.75">
      <c r="A331" s="139" t="s">
        <v>544</v>
      </c>
      <c r="B331" s="98" t="s">
        <v>434</v>
      </c>
      <c r="C331" s="99">
        <v>300</v>
      </c>
      <c r="D331" s="99" t="s">
        <v>168</v>
      </c>
      <c r="E331" s="143">
        <v>5000000</v>
      </c>
      <c r="F331" s="89" t="s">
        <v>432</v>
      </c>
      <c r="G331" s="87" t="s">
        <v>170</v>
      </c>
      <c r="H331" s="87">
        <v>2</v>
      </c>
      <c r="I331" s="87">
        <v>2</v>
      </c>
      <c r="J331" s="87">
        <v>2</v>
      </c>
      <c r="K331" s="158"/>
      <c r="L331" s="153">
        <v>20</v>
      </c>
      <c r="M331" s="153">
        <v>764960</v>
      </c>
      <c r="N331" s="148">
        <f>SUM(M331*100)/E331</f>
        <v>15.299200000000001</v>
      </c>
    </row>
    <row r="332" spans="1:14" ht="43.5">
      <c r="A332" s="139" t="s">
        <v>545</v>
      </c>
      <c r="B332" s="98" t="s">
        <v>436</v>
      </c>
      <c r="C332" s="99">
        <v>10</v>
      </c>
      <c r="D332" s="99" t="s">
        <v>176</v>
      </c>
      <c r="E332" s="143">
        <v>2300000</v>
      </c>
      <c r="F332" s="89" t="s">
        <v>432</v>
      </c>
      <c r="G332" s="87" t="s">
        <v>170</v>
      </c>
      <c r="H332" s="87">
        <v>2</v>
      </c>
      <c r="I332" s="87">
        <v>2</v>
      </c>
      <c r="J332" s="87">
        <v>2</v>
      </c>
      <c r="K332" s="158"/>
      <c r="L332" s="153">
        <v>25</v>
      </c>
      <c r="M332" s="153">
        <v>477780</v>
      </c>
      <c r="N332" s="148">
        <f>SUM(M332*100)/E332</f>
        <v>20.77304347826087</v>
      </c>
    </row>
    <row r="333" spans="1:14" ht="21.75">
      <c r="A333" s="998" t="s">
        <v>438</v>
      </c>
      <c r="B333" s="999"/>
      <c r="C333" s="999"/>
      <c r="D333" s="999"/>
      <c r="E333" s="999"/>
      <c r="F333" s="999"/>
      <c r="G333" s="999"/>
      <c r="H333" s="999"/>
      <c r="I333" s="999"/>
      <c r="J333" s="999"/>
      <c r="K333" s="999"/>
      <c r="L333" s="999"/>
      <c r="M333" s="999"/>
      <c r="N333" s="1000"/>
    </row>
    <row r="334" spans="1:14" ht="43.5">
      <c r="A334" s="139" t="s">
        <v>546</v>
      </c>
      <c r="B334" s="98" t="s">
        <v>440</v>
      </c>
      <c r="C334" s="99">
        <v>210</v>
      </c>
      <c r="D334" s="99" t="s">
        <v>168</v>
      </c>
      <c r="E334" s="143">
        <v>4385500</v>
      </c>
      <c r="F334" s="89" t="s">
        <v>442</v>
      </c>
      <c r="G334" s="87" t="s">
        <v>170</v>
      </c>
      <c r="H334" s="87">
        <v>2</v>
      </c>
      <c r="I334" s="87">
        <v>2</v>
      </c>
      <c r="J334" s="87">
        <v>2</v>
      </c>
      <c r="K334" s="202"/>
      <c r="L334" s="153">
        <v>15</v>
      </c>
      <c r="M334" s="151">
        <v>261857</v>
      </c>
      <c r="N334" s="148">
        <f>SUM(M334*100)/E334</f>
        <v>5.9709725230874469</v>
      </c>
    </row>
  </sheetData>
  <mergeCells count="47">
    <mergeCell ref="A319:N319"/>
    <mergeCell ref="A322:N322"/>
    <mergeCell ref="A323:N323"/>
    <mergeCell ref="A328:N328"/>
    <mergeCell ref="A333:N333"/>
    <mergeCell ref="A318:N318"/>
    <mergeCell ref="A290:N290"/>
    <mergeCell ref="A291:N291"/>
    <mergeCell ref="A294:N294"/>
    <mergeCell ref="A295:N295"/>
    <mergeCell ref="A298:N298"/>
    <mergeCell ref="A299:N299"/>
    <mergeCell ref="A304:N304"/>
    <mergeCell ref="A305:N305"/>
    <mergeCell ref="A308:N308"/>
    <mergeCell ref="A313:N313"/>
    <mergeCell ref="A314:N314"/>
    <mergeCell ref="A276:N276"/>
    <mergeCell ref="A282:N282"/>
    <mergeCell ref="A283:N283"/>
    <mergeCell ref="A286:N286"/>
    <mergeCell ref="A287:N287"/>
    <mergeCell ref="A264:N264"/>
    <mergeCell ref="A265:N265"/>
    <mergeCell ref="A271:N271"/>
    <mergeCell ref="A272:N272"/>
    <mergeCell ref="A275:N275"/>
    <mergeCell ref="A246:N246"/>
    <mergeCell ref="A247:N247"/>
    <mergeCell ref="A256:N256"/>
    <mergeCell ref="A260:N260"/>
    <mergeCell ref="A261:N261"/>
    <mergeCell ref="A207:N207"/>
    <mergeCell ref="A232:N232"/>
    <mergeCell ref="A233:N233"/>
    <mergeCell ref="A237:N237"/>
    <mergeCell ref="A238:N238"/>
    <mergeCell ref="A111:N111"/>
    <mergeCell ref="A141:N141"/>
    <mergeCell ref="A150:N150"/>
    <mergeCell ref="A193:N193"/>
    <mergeCell ref="A206:N206"/>
    <mergeCell ref="A4:N4"/>
    <mergeCell ref="A5:N5"/>
    <mergeCell ref="A97:N97"/>
    <mergeCell ref="A98:N98"/>
    <mergeCell ref="A106:N10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G10"/>
  <sheetViews>
    <sheetView workbookViewId="0">
      <selection activeCell="F17" sqref="F17"/>
    </sheetView>
  </sheetViews>
  <sheetFormatPr defaultRowHeight="12.75"/>
  <cols>
    <col min="1" max="1" width="15.42578125" customWidth="1"/>
    <col min="2" max="7" width="18.140625" customWidth="1"/>
    <col min="8" max="8" width="11" customWidth="1"/>
    <col min="9" max="52" width="11" bestFit="1" customWidth="1"/>
    <col min="53" max="53" width="11.85546875" bestFit="1" customWidth="1"/>
    <col min="54" max="57" width="8" customWidth="1"/>
    <col min="58" max="58" width="10.5703125" bestFit="1" customWidth="1"/>
    <col min="59" max="59" width="11.7109375" bestFit="1" customWidth="1"/>
  </cols>
  <sheetData>
    <row r="3" spans="1:7">
      <c r="A3" s="223"/>
      <c r="B3" s="227" t="s">
        <v>627</v>
      </c>
      <c r="C3" s="241" t="s">
        <v>630</v>
      </c>
      <c r="D3" s="224"/>
      <c r="E3" s="224"/>
      <c r="F3" s="224"/>
      <c r="G3" s="225"/>
    </row>
    <row r="4" spans="1:7">
      <c r="A4" s="226"/>
      <c r="B4" s="223" t="s">
        <v>625</v>
      </c>
      <c r="C4" s="224"/>
      <c r="D4" s="223" t="s">
        <v>626</v>
      </c>
      <c r="E4" s="224"/>
      <c r="F4" s="223" t="s">
        <v>632</v>
      </c>
      <c r="G4" s="230" t="s">
        <v>633</v>
      </c>
    </row>
    <row r="5" spans="1:7">
      <c r="A5" s="227" t="s">
        <v>450</v>
      </c>
      <c r="B5" s="223" t="s">
        <v>629</v>
      </c>
      <c r="C5" s="234" t="s">
        <v>631</v>
      </c>
      <c r="D5" s="223" t="s">
        <v>629</v>
      </c>
      <c r="E5" s="234" t="s">
        <v>631</v>
      </c>
      <c r="F5" s="226"/>
      <c r="G5" s="242"/>
    </row>
    <row r="6" spans="1:7">
      <c r="A6" s="223">
        <v>1</v>
      </c>
      <c r="B6" s="237">
        <v>2703400</v>
      </c>
      <c r="C6" s="238">
        <v>17</v>
      </c>
      <c r="D6" s="237">
        <v>150000</v>
      </c>
      <c r="E6" s="238">
        <v>1</v>
      </c>
      <c r="F6" s="237">
        <v>2853400</v>
      </c>
      <c r="G6" s="231">
        <v>18</v>
      </c>
    </row>
    <row r="7" spans="1:7">
      <c r="A7" s="228">
        <v>2</v>
      </c>
      <c r="B7" s="239">
        <v>9226740</v>
      </c>
      <c r="C7" s="240">
        <v>29</v>
      </c>
      <c r="D7" s="239">
        <v>11685500</v>
      </c>
      <c r="E7" s="240">
        <v>3</v>
      </c>
      <c r="F7" s="239">
        <v>20912240</v>
      </c>
      <c r="G7" s="232">
        <v>32</v>
      </c>
    </row>
    <row r="8" spans="1:7">
      <c r="A8" s="228">
        <v>3</v>
      </c>
      <c r="B8" s="239">
        <v>744000</v>
      </c>
      <c r="C8" s="240">
        <v>2</v>
      </c>
      <c r="D8" s="239"/>
      <c r="E8" s="240"/>
      <c r="F8" s="239">
        <v>744000</v>
      </c>
      <c r="G8" s="232">
        <v>2</v>
      </c>
    </row>
    <row r="9" spans="1:7">
      <c r="A9" s="228">
        <v>4</v>
      </c>
      <c r="B9" s="239">
        <v>376000</v>
      </c>
      <c r="C9" s="240">
        <v>3</v>
      </c>
      <c r="D9" s="239"/>
      <c r="E9" s="240"/>
      <c r="F9" s="239">
        <v>376000</v>
      </c>
      <c r="G9" s="232">
        <v>3</v>
      </c>
    </row>
    <row r="10" spans="1:7">
      <c r="A10" s="229" t="s">
        <v>628</v>
      </c>
      <c r="B10" s="235">
        <v>13050140</v>
      </c>
      <c r="C10" s="236">
        <v>51</v>
      </c>
      <c r="D10" s="235">
        <v>11835500</v>
      </c>
      <c r="E10" s="236">
        <v>4</v>
      </c>
      <c r="F10" s="235">
        <v>24885640</v>
      </c>
      <c r="G10" s="233">
        <v>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98"/>
  <sheetViews>
    <sheetView zoomScaleNormal="100" zoomScaleSheetLayoutView="90" zoomScalePageLayoutView="90" workbookViewId="0">
      <selection activeCell="D1" sqref="D1:E80"/>
    </sheetView>
  </sheetViews>
  <sheetFormatPr defaultRowHeight="18.75"/>
  <cols>
    <col min="1" max="1" width="5.85546875" style="36" customWidth="1"/>
    <col min="2" max="2" width="31.42578125" style="36" customWidth="1"/>
    <col min="3" max="3" width="11.7109375" style="39" customWidth="1"/>
    <col min="4" max="4" width="15.42578125" style="39" bestFit="1" customWidth="1"/>
    <col min="5" max="16384" width="9.140625" style="36"/>
  </cols>
  <sheetData>
    <row r="1" spans="1:5" s="66" customFormat="1" ht="21.75" customHeight="1">
      <c r="A1" s="40">
        <v>1</v>
      </c>
      <c r="B1" s="41" t="s">
        <v>634</v>
      </c>
      <c r="C1" s="46">
        <v>57000</v>
      </c>
      <c r="D1" s="40">
        <v>1</v>
      </c>
      <c r="E1" s="354" t="s">
        <v>625</v>
      </c>
    </row>
    <row r="2" spans="1:5" s="66" customFormat="1" ht="35.25" customHeight="1">
      <c r="A2" s="40">
        <v>2</v>
      </c>
      <c r="B2" s="51" t="s">
        <v>240</v>
      </c>
      <c r="C2" s="55">
        <v>125400</v>
      </c>
      <c r="D2" s="40">
        <v>1</v>
      </c>
      <c r="E2" s="354" t="s">
        <v>625</v>
      </c>
    </row>
    <row r="3" spans="1:5" s="66" customFormat="1" ht="39.75" customHeight="1">
      <c r="A3" s="248">
        <v>3</v>
      </c>
      <c r="B3" s="247" t="s">
        <v>246</v>
      </c>
      <c r="C3" s="55">
        <v>42000</v>
      </c>
      <c r="D3" s="248">
        <v>1</v>
      </c>
      <c r="E3" s="354" t="s">
        <v>625</v>
      </c>
    </row>
    <row r="4" spans="1:5" s="66" customFormat="1" ht="39" customHeight="1">
      <c r="A4" s="248">
        <v>4</v>
      </c>
      <c r="B4" s="247" t="s">
        <v>267</v>
      </c>
      <c r="C4" s="55">
        <v>173150</v>
      </c>
      <c r="D4" s="248">
        <v>1</v>
      </c>
      <c r="E4" s="354" t="s">
        <v>625</v>
      </c>
    </row>
    <row r="5" spans="1:5" ht="19.5" customHeight="1">
      <c r="A5" s="352">
        <v>5</v>
      </c>
      <c r="B5" s="247" t="s">
        <v>271</v>
      </c>
      <c r="C5" s="55">
        <v>17000</v>
      </c>
      <c r="D5" s="248">
        <v>2</v>
      </c>
      <c r="E5" s="354" t="s">
        <v>625</v>
      </c>
    </row>
    <row r="6" spans="1:5" ht="22.5" customHeight="1">
      <c r="A6" s="248">
        <v>6</v>
      </c>
      <c r="B6" s="247" t="s">
        <v>635</v>
      </c>
      <c r="C6" s="46">
        <v>149000</v>
      </c>
      <c r="D6" s="248">
        <v>4</v>
      </c>
      <c r="E6" s="354" t="s">
        <v>625</v>
      </c>
    </row>
    <row r="7" spans="1:5" ht="22.5" customHeight="1">
      <c r="A7" s="248">
        <v>7</v>
      </c>
      <c r="B7" s="247" t="s">
        <v>636</v>
      </c>
      <c r="C7" s="55">
        <v>55500</v>
      </c>
      <c r="D7" s="248">
        <v>4</v>
      </c>
      <c r="E7" s="354" t="s">
        <v>625</v>
      </c>
    </row>
    <row r="8" spans="1:5" ht="21.75" customHeight="1">
      <c r="A8" s="248">
        <v>8</v>
      </c>
      <c r="B8" s="247" t="s">
        <v>199</v>
      </c>
      <c r="C8" s="55">
        <v>68000</v>
      </c>
      <c r="D8" s="248">
        <v>1</v>
      </c>
      <c r="E8" s="354" t="s">
        <v>625</v>
      </c>
    </row>
    <row r="9" spans="1:5" ht="39" customHeight="1">
      <c r="A9" s="248">
        <v>9</v>
      </c>
      <c r="B9" s="247" t="s">
        <v>637</v>
      </c>
      <c r="C9" s="55">
        <v>3000</v>
      </c>
      <c r="D9" s="248">
        <v>1</v>
      </c>
      <c r="E9" s="354" t="s">
        <v>625</v>
      </c>
    </row>
    <row r="10" spans="1:5" ht="20.25" customHeight="1">
      <c r="A10" s="248">
        <v>10</v>
      </c>
      <c r="B10" s="247" t="s">
        <v>191</v>
      </c>
      <c r="C10" s="55">
        <v>30000</v>
      </c>
      <c r="D10" s="248">
        <v>1</v>
      </c>
      <c r="E10" s="354" t="s">
        <v>625</v>
      </c>
    </row>
    <row r="11" spans="1:5" ht="20.25" customHeight="1">
      <c r="A11" s="248">
        <v>11</v>
      </c>
      <c r="B11" s="247" t="s">
        <v>638</v>
      </c>
      <c r="C11" s="55">
        <v>60000</v>
      </c>
      <c r="D11" s="248">
        <v>1</v>
      </c>
      <c r="E11" s="354" t="s">
        <v>625</v>
      </c>
    </row>
    <row r="12" spans="1:5" ht="36" customHeight="1">
      <c r="A12" s="248">
        <v>12</v>
      </c>
      <c r="B12" s="247" t="s">
        <v>639</v>
      </c>
      <c r="C12" s="46">
        <v>66000</v>
      </c>
      <c r="D12" s="248">
        <v>1</v>
      </c>
      <c r="E12" s="354" t="s">
        <v>625</v>
      </c>
    </row>
    <row r="13" spans="1:5" ht="37.5" customHeight="1">
      <c r="A13" s="248">
        <v>13</v>
      </c>
      <c r="B13" s="247" t="s">
        <v>640</v>
      </c>
      <c r="C13" s="55">
        <v>17600</v>
      </c>
      <c r="D13" s="248">
        <v>2</v>
      </c>
      <c r="E13" s="354" t="s">
        <v>625</v>
      </c>
    </row>
    <row r="14" spans="1:5" s="66" customFormat="1" ht="20.25" customHeight="1">
      <c r="A14" s="248">
        <v>14</v>
      </c>
      <c r="B14" s="247" t="s">
        <v>641</v>
      </c>
      <c r="C14" s="55">
        <v>312950</v>
      </c>
      <c r="D14" s="248">
        <v>3</v>
      </c>
      <c r="E14" s="354" t="s">
        <v>625</v>
      </c>
    </row>
    <row r="15" spans="1:5" s="66" customFormat="1" ht="19.5" customHeight="1">
      <c r="A15" s="248">
        <v>15</v>
      </c>
      <c r="B15" s="247" t="s">
        <v>642</v>
      </c>
      <c r="C15" s="55">
        <v>14000</v>
      </c>
      <c r="D15" s="248">
        <v>2</v>
      </c>
      <c r="E15" s="354" t="s">
        <v>625</v>
      </c>
    </row>
    <row r="16" spans="1:5" s="66" customFormat="1" ht="36" customHeight="1">
      <c r="A16" s="248">
        <v>16</v>
      </c>
      <c r="B16" s="247" t="s">
        <v>643</v>
      </c>
      <c r="C16" s="55">
        <v>40950</v>
      </c>
      <c r="D16" s="248">
        <v>2</v>
      </c>
      <c r="E16" s="354" t="s">
        <v>625</v>
      </c>
    </row>
    <row r="17" spans="1:5" s="66" customFormat="1" ht="20.25" customHeight="1">
      <c r="A17" s="248">
        <v>17</v>
      </c>
      <c r="B17" s="247" t="s">
        <v>645</v>
      </c>
      <c r="C17" s="55">
        <v>139000</v>
      </c>
      <c r="D17" s="248">
        <v>2</v>
      </c>
      <c r="E17" s="354" t="s">
        <v>625</v>
      </c>
    </row>
    <row r="18" spans="1:5" s="66" customFormat="1" ht="34.5" customHeight="1">
      <c r="A18" s="248">
        <v>18</v>
      </c>
      <c r="B18" s="247" t="s">
        <v>646</v>
      </c>
      <c r="C18" s="55">
        <v>300000</v>
      </c>
      <c r="D18" s="248">
        <v>2</v>
      </c>
      <c r="E18" s="354" t="s">
        <v>625</v>
      </c>
    </row>
    <row r="19" spans="1:5" s="66" customFormat="1" ht="20.25" customHeight="1">
      <c r="A19" s="248">
        <v>19</v>
      </c>
      <c r="B19" s="247" t="s">
        <v>647</v>
      </c>
      <c r="C19" s="55">
        <v>82500</v>
      </c>
      <c r="D19" s="248">
        <v>2</v>
      </c>
      <c r="E19" s="354" t="s">
        <v>625</v>
      </c>
    </row>
    <row r="20" spans="1:5" s="66" customFormat="1" ht="34.5" customHeight="1">
      <c r="A20" s="248">
        <v>20</v>
      </c>
      <c r="B20" s="247" t="s">
        <v>648</v>
      </c>
      <c r="C20" s="46">
        <v>942700</v>
      </c>
      <c r="D20" s="248">
        <v>2</v>
      </c>
      <c r="E20" s="354" t="s">
        <v>625</v>
      </c>
    </row>
    <row r="21" spans="1:5" s="66" customFormat="1" ht="35.25" customHeight="1">
      <c r="A21" s="248">
        <v>21</v>
      </c>
      <c r="B21" s="247" t="s">
        <v>649</v>
      </c>
      <c r="C21" s="55">
        <v>16000</v>
      </c>
      <c r="D21" s="248">
        <v>2</v>
      </c>
      <c r="E21" s="354" t="s">
        <v>625</v>
      </c>
    </row>
    <row r="22" spans="1:5" s="66" customFormat="1" ht="20.100000000000001" customHeight="1">
      <c r="A22" s="248">
        <v>22</v>
      </c>
      <c r="B22" s="247" t="s">
        <v>650</v>
      </c>
      <c r="C22" s="55">
        <v>40000</v>
      </c>
      <c r="D22" s="248">
        <v>2</v>
      </c>
      <c r="E22" s="354" t="s">
        <v>625</v>
      </c>
    </row>
    <row r="23" spans="1:5" s="66" customFormat="1" ht="23.25" customHeight="1">
      <c r="A23" s="248">
        <v>23</v>
      </c>
      <c r="B23" s="247" t="s">
        <v>651</v>
      </c>
      <c r="C23" s="55">
        <v>42000</v>
      </c>
      <c r="D23" s="248">
        <v>2</v>
      </c>
      <c r="E23" s="354" t="s">
        <v>625</v>
      </c>
    </row>
    <row r="24" spans="1:5" s="66" customFormat="1" ht="23.25" customHeight="1">
      <c r="A24" s="248">
        <v>24</v>
      </c>
      <c r="B24" s="247" t="s">
        <v>652</v>
      </c>
      <c r="C24" s="257">
        <v>156000</v>
      </c>
      <c r="D24" s="248">
        <v>2</v>
      </c>
      <c r="E24" s="354" t="s">
        <v>625</v>
      </c>
    </row>
    <row r="25" spans="1:5" s="66" customFormat="1" ht="35.25" customHeight="1">
      <c r="A25" s="248">
        <v>25</v>
      </c>
      <c r="B25" s="247" t="s">
        <v>653</v>
      </c>
      <c r="C25" s="55">
        <v>227000</v>
      </c>
      <c r="D25" s="248">
        <v>2</v>
      </c>
      <c r="E25" s="354" t="s">
        <v>625</v>
      </c>
    </row>
    <row r="26" spans="1:5" s="66" customFormat="1" ht="21" customHeight="1">
      <c r="A26" s="352">
        <v>26</v>
      </c>
      <c r="B26" s="247" t="s">
        <v>278</v>
      </c>
      <c r="C26" s="55">
        <v>152840</v>
      </c>
      <c r="D26" s="248">
        <v>2</v>
      </c>
      <c r="E26" s="354" t="s">
        <v>625</v>
      </c>
    </row>
    <row r="27" spans="1:5" s="66" customFormat="1" ht="23.25" customHeight="1">
      <c r="A27" s="356" t="s">
        <v>427</v>
      </c>
      <c r="B27" s="247" t="s">
        <v>291</v>
      </c>
      <c r="C27" s="55">
        <v>4312000</v>
      </c>
      <c r="D27" s="248">
        <v>2</v>
      </c>
      <c r="E27" s="354" t="s">
        <v>625</v>
      </c>
    </row>
    <row r="28" spans="1:5" s="66" customFormat="1" ht="23.25" customHeight="1">
      <c r="A28" s="356" t="s">
        <v>428</v>
      </c>
      <c r="B28" s="255" t="s">
        <v>654</v>
      </c>
      <c r="C28" s="55">
        <v>9400</v>
      </c>
      <c r="D28" s="248">
        <v>1</v>
      </c>
      <c r="E28" s="354" t="s">
        <v>625</v>
      </c>
    </row>
    <row r="29" spans="1:5" ht="37.5" customHeight="1">
      <c r="A29" s="355" t="s">
        <v>429</v>
      </c>
      <c r="B29" s="206" t="s">
        <v>353</v>
      </c>
      <c r="C29" s="46">
        <v>599810</v>
      </c>
      <c r="D29" s="248">
        <v>2</v>
      </c>
      <c r="E29" s="354" t="s">
        <v>625</v>
      </c>
    </row>
    <row r="30" spans="1:5" ht="39" customHeight="1">
      <c r="A30" s="356" t="s">
        <v>433</v>
      </c>
      <c r="B30" s="206" t="s">
        <v>655</v>
      </c>
      <c r="C30" s="46">
        <v>244000</v>
      </c>
      <c r="D30" s="248">
        <v>1</v>
      </c>
      <c r="E30" s="354" t="s">
        <v>625</v>
      </c>
    </row>
    <row r="31" spans="1:5" ht="23.25" customHeight="1">
      <c r="A31" s="355" t="s">
        <v>435</v>
      </c>
      <c r="B31" s="206" t="s">
        <v>309</v>
      </c>
      <c r="C31" s="46">
        <v>48000</v>
      </c>
      <c r="D31" s="248">
        <v>2</v>
      </c>
      <c r="E31" s="354" t="s">
        <v>625</v>
      </c>
    </row>
    <row r="32" spans="1:5" ht="36" customHeight="1">
      <c r="A32" s="355" t="s">
        <v>439</v>
      </c>
      <c r="B32" s="206" t="s">
        <v>656</v>
      </c>
      <c r="C32" s="55">
        <v>353300</v>
      </c>
      <c r="D32" s="248">
        <v>2</v>
      </c>
      <c r="E32" s="354" t="s">
        <v>625</v>
      </c>
    </row>
    <row r="33" spans="1:5" ht="36" customHeight="1">
      <c r="A33" s="356" t="s">
        <v>458</v>
      </c>
      <c r="B33" s="255" t="s">
        <v>657</v>
      </c>
      <c r="C33" s="55">
        <v>45000</v>
      </c>
      <c r="D33" s="248">
        <v>3</v>
      </c>
      <c r="E33" s="354" t="s">
        <v>625</v>
      </c>
    </row>
    <row r="34" spans="1:5" ht="35.25" customHeight="1">
      <c r="A34" s="356" t="s">
        <v>459</v>
      </c>
      <c r="B34" s="206" t="s">
        <v>353</v>
      </c>
      <c r="C34" s="46">
        <v>7200</v>
      </c>
      <c r="D34" s="248">
        <v>2</v>
      </c>
      <c r="E34" s="354" t="s">
        <v>625</v>
      </c>
    </row>
    <row r="35" spans="1:5" ht="36" customHeight="1">
      <c r="A35" s="356" t="s">
        <v>518</v>
      </c>
      <c r="B35" s="263" t="s">
        <v>658</v>
      </c>
      <c r="C35" s="55">
        <v>793850</v>
      </c>
      <c r="D35" s="248">
        <v>2</v>
      </c>
      <c r="E35" s="354" t="s">
        <v>625</v>
      </c>
    </row>
    <row r="36" spans="1:5" ht="39" customHeight="1">
      <c r="A36" s="356" t="s">
        <v>524</v>
      </c>
      <c r="B36" s="206" t="s">
        <v>674</v>
      </c>
      <c r="C36" s="46">
        <v>40000</v>
      </c>
      <c r="D36" s="248">
        <v>2</v>
      </c>
      <c r="E36" s="354" t="s">
        <v>625</v>
      </c>
    </row>
    <row r="37" spans="1:5" ht="41.25" customHeight="1">
      <c r="A37" s="356" t="s">
        <v>526</v>
      </c>
      <c r="B37" s="263" t="s">
        <v>675</v>
      </c>
      <c r="C37" s="46">
        <v>220000</v>
      </c>
      <c r="D37" s="248">
        <v>2</v>
      </c>
      <c r="E37" s="354" t="s">
        <v>625</v>
      </c>
    </row>
    <row r="38" spans="1:5" ht="42" customHeight="1">
      <c r="A38" s="356" t="s">
        <v>529</v>
      </c>
      <c r="B38" s="263" t="s">
        <v>677</v>
      </c>
      <c r="C38" s="281">
        <v>277200</v>
      </c>
      <c r="D38" s="248">
        <v>2</v>
      </c>
      <c r="E38" s="354" t="s">
        <v>625</v>
      </c>
    </row>
    <row r="39" spans="1:5" ht="42" customHeight="1">
      <c r="A39" s="355" t="s">
        <v>536</v>
      </c>
      <c r="B39" s="51" t="s">
        <v>679</v>
      </c>
      <c r="C39" s="286">
        <v>24000</v>
      </c>
      <c r="D39" s="289">
        <v>1</v>
      </c>
      <c r="E39" s="354" t="s">
        <v>625</v>
      </c>
    </row>
    <row r="40" spans="1:5" ht="19.5" customHeight="1">
      <c r="A40" s="356" t="s">
        <v>538</v>
      </c>
      <c r="B40" s="285" t="s">
        <v>519</v>
      </c>
      <c r="C40" s="287">
        <v>6800</v>
      </c>
      <c r="D40" s="353">
        <v>2</v>
      </c>
      <c r="E40" s="354" t="s">
        <v>625</v>
      </c>
    </row>
    <row r="41" spans="1:5" ht="39.75" customHeight="1">
      <c r="A41" s="248">
        <v>41</v>
      </c>
      <c r="B41" s="247" t="s">
        <v>680</v>
      </c>
      <c r="C41" s="55">
        <v>50000</v>
      </c>
      <c r="D41" s="248">
        <v>2</v>
      </c>
      <c r="E41" s="354" t="s">
        <v>625</v>
      </c>
    </row>
    <row r="42" spans="1:5" ht="75.75" customHeight="1">
      <c r="A42" s="356" t="s">
        <v>543</v>
      </c>
      <c r="B42" s="263" t="s">
        <v>681</v>
      </c>
      <c r="C42" s="46">
        <v>85200</v>
      </c>
      <c r="D42" s="248">
        <v>2</v>
      </c>
      <c r="E42" s="354" t="s">
        <v>625</v>
      </c>
    </row>
    <row r="43" spans="1:5" ht="39.75" customHeight="1">
      <c r="A43" s="356" t="s">
        <v>544</v>
      </c>
      <c r="B43" s="51" t="s">
        <v>684</v>
      </c>
      <c r="C43" s="46">
        <v>200000</v>
      </c>
      <c r="D43" s="248">
        <v>2</v>
      </c>
      <c r="E43" s="354" t="s">
        <v>625</v>
      </c>
    </row>
    <row r="44" spans="1:5" ht="44.25" customHeight="1">
      <c r="A44" s="355" t="s">
        <v>545</v>
      </c>
      <c r="B44" s="51" t="s">
        <v>685</v>
      </c>
      <c r="C44" s="46">
        <v>20000</v>
      </c>
      <c r="D44" s="248">
        <v>2</v>
      </c>
      <c r="E44" s="354" t="s">
        <v>625</v>
      </c>
    </row>
    <row r="45" spans="1:5" ht="46.5" customHeight="1">
      <c r="A45" s="356" t="s">
        <v>546</v>
      </c>
      <c r="B45" s="41" t="s">
        <v>686</v>
      </c>
      <c r="C45" s="46">
        <v>262700</v>
      </c>
      <c r="D45" s="40">
        <v>1</v>
      </c>
      <c r="E45" s="354" t="s">
        <v>625</v>
      </c>
    </row>
    <row r="46" spans="1:5" ht="41.25" customHeight="1">
      <c r="A46" s="356" t="s">
        <v>690</v>
      </c>
      <c r="B46" s="41" t="s">
        <v>692</v>
      </c>
      <c r="C46" s="46">
        <v>20000</v>
      </c>
      <c r="D46" s="40">
        <v>3</v>
      </c>
      <c r="E46" s="354" t="s">
        <v>625</v>
      </c>
    </row>
    <row r="47" spans="1:5" ht="77.25" customHeight="1">
      <c r="A47" s="208" t="s">
        <v>606</v>
      </c>
      <c r="B47" s="41" t="s">
        <v>693</v>
      </c>
      <c r="C47" s="46">
        <v>20000</v>
      </c>
      <c r="D47" s="40">
        <v>2</v>
      </c>
      <c r="E47" s="354" t="s">
        <v>625</v>
      </c>
    </row>
    <row r="48" spans="1:5" ht="19.5" customHeight="1">
      <c r="A48" s="208" t="s">
        <v>607</v>
      </c>
      <c r="B48" s="41" t="s">
        <v>694</v>
      </c>
      <c r="C48" s="46">
        <v>42600</v>
      </c>
      <c r="D48" s="40">
        <v>1</v>
      </c>
      <c r="E48" s="354" t="s">
        <v>625</v>
      </c>
    </row>
    <row r="49" spans="1:5" ht="39" customHeight="1">
      <c r="A49" s="208" t="s">
        <v>608</v>
      </c>
      <c r="B49" s="41" t="s">
        <v>695</v>
      </c>
      <c r="C49" s="46">
        <v>48650</v>
      </c>
      <c r="D49" s="40">
        <v>1</v>
      </c>
      <c r="E49" s="354" t="s">
        <v>625</v>
      </c>
    </row>
    <row r="50" spans="1:5" ht="42.75" customHeight="1">
      <c r="A50" s="208" t="s">
        <v>615</v>
      </c>
      <c r="B50" s="41" t="s">
        <v>696</v>
      </c>
      <c r="C50" s="46">
        <v>6000</v>
      </c>
      <c r="D50" s="40">
        <v>2</v>
      </c>
      <c r="E50" s="354" t="s">
        <v>625</v>
      </c>
    </row>
    <row r="51" spans="1:5" ht="27.75" customHeight="1">
      <c r="A51" s="356" t="s">
        <v>616</v>
      </c>
      <c r="B51" s="41" t="s">
        <v>697</v>
      </c>
      <c r="C51" s="46">
        <v>60000</v>
      </c>
      <c r="D51" s="40">
        <v>1</v>
      </c>
      <c r="E51" s="354" t="s">
        <v>625</v>
      </c>
    </row>
    <row r="52" spans="1:5" ht="44.25" customHeight="1">
      <c r="A52" s="356" t="s">
        <v>620</v>
      </c>
      <c r="B52" s="41" t="s">
        <v>698</v>
      </c>
      <c r="C52" s="46">
        <v>60000</v>
      </c>
      <c r="D52" s="248">
        <v>3</v>
      </c>
      <c r="E52" s="354" t="s">
        <v>625</v>
      </c>
    </row>
    <row r="53" spans="1:5" ht="42" customHeight="1">
      <c r="A53" s="208" t="s">
        <v>621</v>
      </c>
      <c r="B53" s="41" t="s">
        <v>699</v>
      </c>
      <c r="C53" s="46">
        <v>58500</v>
      </c>
      <c r="D53" s="40">
        <v>2</v>
      </c>
      <c r="E53" s="354" t="s">
        <v>625</v>
      </c>
    </row>
    <row r="54" spans="1:5" ht="39" customHeight="1">
      <c r="A54" s="208" t="s">
        <v>622</v>
      </c>
      <c r="B54" s="41" t="s">
        <v>700</v>
      </c>
      <c r="C54" s="46">
        <v>133000</v>
      </c>
      <c r="D54" s="40">
        <v>2</v>
      </c>
      <c r="E54" s="354" t="s">
        <v>625</v>
      </c>
    </row>
    <row r="55" spans="1:5" ht="39" customHeight="1">
      <c r="A55" s="208" t="s">
        <v>623</v>
      </c>
      <c r="B55" s="41" t="s">
        <v>701</v>
      </c>
      <c r="C55" s="46">
        <v>16000</v>
      </c>
      <c r="D55" s="40">
        <v>2</v>
      </c>
      <c r="E55" s="354" t="s">
        <v>625</v>
      </c>
    </row>
    <row r="56" spans="1:5" ht="40.5" customHeight="1">
      <c r="A56" s="208" t="s">
        <v>702</v>
      </c>
      <c r="B56" s="41" t="s">
        <v>703</v>
      </c>
      <c r="C56" s="46">
        <v>1500</v>
      </c>
      <c r="D56" s="40">
        <v>1</v>
      </c>
      <c r="E56" s="354" t="s">
        <v>625</v>
      </c>
    </row>
    <row r="57" spans="1:5" ht="37.5" customHeight="1">
      <c r="A57" s="208" t="s">
        <v>704</v>
      </c>
      <c r="B57" s="41" t="s">
        <v>705</v>
      </c>
      <c r="C57" s="46">
        <v>243100</v>
      </c>
      <c r="D57" s="40">
        <v>2</v>
      </c>
      <c r="E57" s="354" t="s">
        <v>625</v>
      </c>
    </row>
    <row r="58" spans="1:5" ht="41.25" customHeight="1">
      <c r="A58" s="208" t="s">
        <v>706</v>
      </c>
      <c r="B58" s="358" t="s">
        <v>707</v>
      </c>
      <c r="C58" s="46">
        <v>14000</v>
      </c>
      <c r="D58" s="40">
        <v>1</v>
      </c>
      <c r="E58" s="354" t="s">
        <v>625</v>
      </c>
    </row>
    <row r="59" spans="1:5" ht="19.5" customHeight="1">
      <c r="A59" s="208" t="s">
        <v>708</v>
      </c>
      <c r="B59" s="41" t="s">
        <v>709</v>
      </c>
      <c r="C59" s="46">
        <v>12000</v>
      </c>
      <c r="D59" s="40">
        <v>2</v>
      </c>
      <c r="E59" s="354" t="s">
        <v>625</v>
      </c>
    </row>
    <row r="60" spans="1:5" ht="40.5" customHeight="1">
      <c r="A60" s="208" t="s">
        <v>710</v>
      </c>
      <c r="B60" s="41" t="s">
        <v>711</v>
      </c>
      <c r="C60" s="46">
        <v>90000</v>
      </c>
      <c r="D60" s="40">
        <v>2</v>
      </c>
      <c r="E60" s="354" t="s">
        <v>625</v>
      </c>
    </row>
    <row r="61" spans="1:5" ht="57" customHeight="1">
      <c r="A61" s="208" t="s">
        <v>713</v>
      </c>
      <c r="B61" s="41" t="s">
        <v>712</v>
      </c>
      <c r="C61" s="46">
        <v>168000</v>
      </c>
      <c r="D61" s="40">
        <v>3</v>
      </c>
      <c r="E61" s="354" t="s">
        <v>625</v>
      </c>
    </row>
    <row r="62" spans="1:5" ht="42.75" customHeight="1">
      <c r="A62" s="208" t="s">
        <v>714</v>
      </c>
      <c r="B62" s="41" t="s">
        <v>715</v>
      </c>
      <c r="C62" s="46">
        <v>31000</v>
      </c>
      <c r="D62" s="40">
        <v>2</v>
      </c>
      <c r="E62" s="354" t="s">
        <v>625</v>
      </c>
    </row>
    <row r="63" spans="1:5" ht="76.5" customHeight="1">
      <c r="A63" s="208" t="s">
        <v>716</v>
      </c>
      <c r="B63" s="41" t="s">
        <v>717</v>
      </c>
      <c r="C63" s="46">
        <v>592000</v>
      </c>
      <c r="D63" s="40">
        <v>2</v>
      </c>
      <c r="E63" s="354" t="s">
        <v>625</v>
      </c>
    </row>
    <row r="64" spans="1:5" ht="35.25" customHeight="1">
      <c r="A64" s="208" t="s">
        <v>718</v>
      </c>
      <c r="B64" s="41" t="s">
        <v>719</v>
      </c>
      <c r="C64" s="46">
        <v>32041600</v>
      </c>
      <c r="D64" s="40">
        <v>1</v>
      </c>
      <c r="E64" s="354" t="s">
        <v>625</v>
      </c>
    </row>
    <row r="65" spans="1:5" ht="19.5" customHeight="1">
      <c r="A65" s="208" t="s">
        <v>721</v>
      </c>
      <c r="B65" s="41" t="s">
        <v>720</v>
      </c>
      <c r="C65" s="46">
        <v>270000</v>
      </c>
      <c r="D65" s="40">
        <v>1</v>
      </c>
      <c r="E65" s="354" t="s">
        <v>625</v>
      </c>
    </row>
    <row r="66" spans="1:5" ht="60" customHeight="1">
      <c r="A66" s="356" t="s">
        <v>722</v>
      </c>
      <c r="B66" s="41" t="s">
        <v>723</v>
      </c>
      <c r="C66" s="46">
        <v>94395</v>
      </c>
      <c r="D66" s="248">
        <v>1</v>
      </c>
      <c r="E66" s="354" t="s">
        <v>625</v>
      </c>
    </row>
    <row r="67" spans="1:5" ht="39.75" customHeight="1">
      <c r="A67" s="356" t="s">
        <v>724</v>
      </c>
      <c r="B67" s="41" t="s">
        <v>725</v>
      </c>
      <c r="C67" s="46">
        <v>30000</v>
      </c>
      <c r="D67" s="248">
        <v>2</v>
      </c>
      <c r="E67" s="354" t="s">
        <v>625</v>
      </c>
    </row>
    <row r="68" spans="1:5" ht="79.5" customHeight="1">
      <c r="A68" s="356" t="s">
        <v>727</v>
      </c>
      <c r="B68" s="41" t="s">
        <v>726</v>
      </c>
      <c r="C68" s="46">
        <v>51340</v>
      </c>
      <c r="D68" s="248">
        <v>3</v>
      </c>
      <c r="E68" s="354" t="s">
        <v>625</v>
      </c>
    </row>
    <row r="69" spans="1:5" ht="41.25" customHeight="1">
      <c r="A69" s="356" t="s">
        <v>728</v>
      </c>
      <c r="B69" s="41" t="s">
        <v>729</v>
      </c>
      <c r="C69" s="46">
        <v>15000</v>
      </c>
      <c r="D69" s="248">
        <v>1</v>
      </c>
      <c r="E69" s="354" t="s">
        <v>625</v>
      </c>
    </row>
    <row r="70" spans="1:5" ht="19.5" customHeight="1">
      <c r="A70" s="208" t="s">
        <v>730</v>
      </c>
      <c r="B70" s="41" t="s">
        <v>523</v>
      </c>
      <c r="C70" s="46">
        <v>115000</v>
      </c>
      <c r="D70" s="248">
        <v>4</v>
      </c>
      <c r="E70" s="354" t="s">
        <v>625</v>
      </c>
    </row>
    <row r="71" spans="1:5" ht="45" customHeight="1">
      <c r="A71" s="355" t="s">
        <v>731</v>
      </c>
      <c r="B71" s="255" t="s">
        <v>660</v>
      </c>
      <c r="C71" s="55">
        <v>1048700</v>
      </c>
      <c r="D71" s="248">
        <v>2</v>
      </c>
      <c r="E71" s="86" t="s">
        <v>659</v>
      </c>
    </row>
    <row r="72" spans="1:5" ht="44.25" customHeight="1">
      <c r="A72" s="356" t="s">
        <v>732</v>
      </c>
      <c r="B72" s="263" t="s">
        <v>676</v>
      </c>
      <c r="C72" s="46">
        <v>310050</v>
      </c>
      <c r="D72" s="248">
        <v>2</v>
      </c>
      <c r="E72" s="86" t="s">
        <v>659</v>
      </c>
    </row>
    <row r="73" spans="1:5" ht="68.25" customHeight="1">
      <c r="A73" s="356" t="s">
        <v>733</v>
      </c>
      <c r="B73" s="247" t="s">
        <v>678</v>
      </c>
      <c r="C73" s="281">
        <v>451450</v>
      </c>
      <c r="D73" s="167" t="s">
        <v>9</v>
      </c>
      <c r="E73" s="86" t="s">
        <v>659</v>
      </c>
    </row>
    <row r="74" spans="1:5" s="66" customFormat="1" ht="37.5" customHeight="1">
      <c r="A74" s="356" t="s">
        <v>734</v>
      </c>
      <c r="B74" s="247" t="s">
        <v>661</v>
      </c>
      <c r="C74" s="55">
        <v>7300000</v>
      </c>
      <c r="D74" s="248">
        <v>2</v>
      </c>
      <c r="E74" s="354" t="s">
        <v>744</v>
      </c>
    </row>
    <row r="75" spans="1:5" s="66" customFormat="1" ht="59.25" customHeight="1">
      <c r="A75" s="356" t="s">
        <v>735</v>
      </c>
      <c r="B75" s="247" t="s">
        <v>687</v>
      </c>
      <c r="C75" s="55">
        <v>3500000</v>
      </c>
      <c r="D75" s="248">
        <v>2</v>
      </c>
      <c r="E75" s="354" t="s">
        <v>744</v>
      </c>
    </row>
    <row r="76" spans="1:5" s="66" customFormat="1" ht="60" customHeight="1">
      <c r="A76" s="356" t="s">
        <v>736</v>
      </c>
      <c r="B76" s="247" t="s">
        <v>688</v>
      </c>
      <c r="C76" s="55">
        <v>5000000</v>
      </c>
      <c r="D76" s="248">
        <v>2</v>
      </c>
      <c r="E76" s="354" t="s">
        <v>744</v>
      </c>
    </row>
    <row r="77" spans="1:5" s="66" customFormat="1" ht="39" customHeight="1">
      <c r="A77" s="356" t="s">
        <v>737</v>
      </c>
      <c r="B77" s="247" t="s">
        <v>689</v>
      </c>
      <c r="C77" s="55">
        <v>5000000</v>
      </c>
      <c r="D77" s="248">
        <v>2</v>
      </c>
      <c r="E77" s="354" t="s">
        <v>744</v>
      </c>
    </row>
    <row r="78" spans="1:5" s="66" customFormat="1" ht="63" customHeight="1">
      <c r="A78" s="356" t="s">
        <v>739</v>
      </c>
      <c r="B78" s="247" t="s">
        <v>742</v>
      </c>
      <c r="C78" s="55">
        <v>400000</v>
      </c>
      <c r="D78" s="248">
        <v>2</v>
      </c>
      <c r="E78" s="354" t="s">
        <v>744</v>
      </c>
    </row>
    <row r="79" spans="1:5" s="66" customFormat="1" ht="39" customHeight="1">
      <c r="A79" s="356" t="s">
        <v>740</v>
      </c>
      <c r="B79" s="247" t="s">
        <v>743</v>
      </c>
      <c r="C79" s="55">
        <v>300000</v>
      </c>
      <c r="D79" s="248">
        <v>2</v>
      </c>
      <c r="E79" s="354" t="s">
        <v>744</v>
      </c>
    </row>
    <row r="80" spans="1:5" s="66" customFormat="1" ht="39" customHeight="1">
      <c r="A80" s="356" t="s">
        <v>741</v>
      </c>
      <c r="B80" s="247" t="s">
        <v>738</v>
      </c>
      <c r="C80" s="55">
        <v>5000000</v>
      </c>
      <c r="D80" s="248">
        <v>2</v>
      </c>
      <c r="E80" s="354" t="s">
        <v>744</v>
      </c>
    </row>
    <row r="81" spans="2:3" ht="15.75" customHeight="1">
      <c r="B81" s="283"/>
    </row>
    <row r="82" spans="2:3">
      <c r="B82" s="283"/>
    </row>
    <row r="83" spans="2:3">
      <c r="B83" s="283"/>
    </row>
    <row r="84" spans="2:3">
      <c r="B84" s="283"/>
    </row>
    <row r="85" spans="2:3">
      <c r="B85" s="283"/>
    </row>
    <row r="86" spans="2:3">
      <c r="B86" s="283"/>
    </row>
    <row r="87" spans="2:3">
      <c r="B87" s="283"/>
    </row>
    <row r="88" spans="2:3">
      <c r="C88" s="39" t="s">
        <v>82</v>
      </c>
    </row>
    <row r="96" spans="2:3">
      <c r="B96" s="283"/>
    </row>
    <row r="97" spans="2:2">
      <c r="B97" s="283"/>
    </row>
    <row r="98" spans="2:2">
      <c r="B98" s="283"/>
    </row>
  </sheetData>
  <printOptions horizontalCentered="1"/>
  <pageMargins left="0.19685039370078741" right="0" top="0.27559055118110237" bottom="0" header="0.15748031496062992" footer="0.35433070866141736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3:I10"/>
  <sheetViews>
    <sheetView zoomScaleNormal="100" workbookViewId="0">
      <selection activeCell="D18" sqref="D18"/>
    </sheetView>
  </sheetViews>
  <sheetFormatPr defaultRowHeight="12.75"/>
  <cols>
    <col min="1" max="1" width="7.85546875" style="364" customWidth="1"/>
    <col min="2" max="2" width="14.7109375" style="364" customWidth="1"/>
    <col min="3" max="3" width="10.85546875" style="364" customWidth="1"/>
    <col min="4" max="4" width="16.28515625" style="364" customWidth="1"/>
    <col min="5" max="5" width="15.42578125" style="364" customWidth="1"/>
    <col min="6" max="7" width="15.7109375" style="364" customWidth="1"/>
    <col min="8" max="8" width="20" style="364" customWidth="1"/>
    <col min="9" max="9" width="19.28515625" style="364" customWidth="1"/>
    <col min="10" max="70" width="133.7109375" style="364" bestFit="1" customWidth="1"/>
    <col min="71" max="71" width="11.85546875" style="364" bestFit="1" customWidth="1"/>
    <col min="72" max="74" width="95.28515625" style="364" bestFit="1" customWidth="1"/>
    <col min="75" max="75" width="12.7109375" style="364" bestFit="1" customWidth="1"/>
    <col min="76" max="82" width="113.28515625" style="364" bestFit="1" customWidth="1"/>
    <col min="83" max="83" width="13.85546875" style="364" bestFit="1" customWidth="1"/>
    <col min="84" max="84" width="11.7109375" style="364" bestFit="1" customWidth="1"/>
    <col min="85" max="16384" width="9.140625" style="364"/>
  </cols>
  <sheetData>
    <row r="3" spans="1:9">
      <c r="A3" s="359"/>
      <c r="B3" s="360" t="s">
        <v>746</v>
      </c>
      <c r="C3" s="361" t="s">
        <v>630</v>
      </c>
      <c r="D3" s="362"/>
      <c r="E3" s="362"/>
      <c r="F3" s="362"/>
      <c r="G3" s="362"/>
      <c r="H3" s="362"/>
      <c r="I3" s="363"/>
    </row>
    <row r="4" spans="1:9">
      <c r="A4" s="365"/>
      <c r="B4" s="359" t="s">
        <v>625</v>
      </c>
      <c r="C4" s="362"/>
      <c r="D4" s="359" t="s">
        <v>659</v>
      </c>
      <c r="E4" s="362"/>
      <c r="F4" s="359" t="s">
        <v>744</v>
      </c>
      <c r="G4" s="362"/>
      <c r="H4" s="359" t="s">
        <v>749</v>
      </c>
      <c r="I4" s="366" t="s">
        <v>748</v>
      </c>
    </row>
    <row r="5" spans="1:9">
      <c r="A5" s="360" t="s">
        <v>745</v>
      </c>
      <c r="B5" s="359" t="s">
        <v>747</v>
      </c>
      <c r="C5" s="367" t="s">
        <v>672</v>
      </c>
      <c r="D5" s="359" t="s">
        <v>747</v>
      </c>
      <c r="E5" s="367" t="s">
        <v>672</v>
      </c>
      <c r="F5" s="359" t="s">
        <v>747</v>
      </c>
      <c r="G5" s="367" t="s">
        <v>672</v>
      </c>
      <c r="H5" s="365"/>
      <c r="I5" s="368"/>
    </row>
    <row r="6" spans="1:9">
      <c r="A6" s="359">
        <v>1</v>
      </c>
      <c r="B6" s="369">
        <v>22</v>
      </c>
      <c r="C6" s="370">
        <v>14152034</v>
      </c>
      <c r="D6" s="369">
        <v>1</v>
      </c>
      <c r="E6" s="370">
        <v>451450</v>
      </c>
      <c r="F6" s="369"/>
      <c r="G6" s="370"/>
      <c r="H6" s="369">
        <v>23</v>
      </c>
      <c r="I6" s="371">
        <v>14603484</v>
      </c>
    </row>
    <row r="7" spans="1:9">
      <c r="A7" s="372">
        <v>2</v>
      </c>
      <c r="B7" s="373">
        <v>39</v>
      </c>
      <c r="C7" s="374">
        <v>8630182.3200000003</v>
      </c>
      <c r="D7" s="373">
        <v>2</v>
      </c>
      <c r="E7" s="374">
        <v>1358750</v>
      </c>
      <c r="F7" s="373">
        <v>7</v>
      </c>
      <c r="G7" s="374">
        <v>6292901.4199999999</v>
      </c>
      <c r="H7" s="373">
        <v>48</v>
      </c>
      <c r="I7" s="375">
        <v>16281833.74</v>
      </c>
    </row>
    <row r="8" spans="1:9">
      <c r="A8" s="372">
        <v>3</v>
      </c>
      <c r="B8" s="373">
        <v>6</v>
      </c>
      <c r="C8" s="374">
        <v>296642</v>
      </c>
      <c r="D8" s="373"/>
      <c r="E8" s="374"/>
      <c r="F8" s="373"/>
      <c r="G8" s="374"/>
      <c r="H8" s="373">
        <v>6</v>
      </c>
      <c r="I8" s="375">
        <v>296642</v>
      </c>
    </row>
    <row r="9" spans="1:9">
      <c r="A9" s="372">
        <v>4</v>
      </c>
      <c r="B9" s="373">
        <v>3</v>
      </c>
      <c r="C9" s="374">
        <v>202437</v>
      </c>
      <c r="D9" s="373"/>
      <c r="E9" s="374"/>
      <c r="F9" s="373"/>
      <c r="G9" s="374"/>
      <c r="H9" s="373">
        <v>3</v>
      </c>
      <c r="I9" s="375">
        <v>202437</v>
      </c>
    </row>
    <row r="10" spans="1:9">
      <c r="A10" s="376" t="s">
        <v>628</v>
      </c>
      <c r="B10" s="377">
        <v>70</v>
      </c>
      <c r="C10" s="378">
        <v>23281295.32</v>
      </c>
      <c r="D10" s="377">
        <v>3</v>
      </c>
      <c r="E10" s="378">
        <v>1810200</v>
      </c>
      <c r="F10" s="377">
        <v>7</v>
      </c>
      <c r="G10" s="378">
        <v>6292901.4199999999</v>
      </c>
      <c r="H10" s="377">
        <v>80</v>
      </c>
      <c r="I10" s="379">
        <v>31384396.740000002</v>
      </c>
    </row>
  </sheetData>
  <pageMargins left="0.29166666666666669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71"/>
  <sheetViews>
    <sheetView topLeftCell="A55" workbookViewId="0">
      <selection activeCell="B6" sqref="B6"/>
    </sheetView>
  </sheetViews>
  <sheetFormatPr defaultRowHeight="18.75"/>
  <cols>
    <col min="1" max="1" width="5.85546875" style="36" customWidth="1"/>
    <col min="2" max="2" width="31.42578125" style="36" customWidth="1"/>
    <col min="3" max="3" width="7.5703125" style="39" customWidth="1"/>
    <col min="4" max="4" width="8.140625" style="39" customWidth="1"/>
    <col min="5" max="6" width="8.42578125" style="39" customWidth="1"/>
    <col min="7" max="7" width="11" style="39" customWidth="1"/>
    <col min="8" max="8" width="11.7109375" style="39" customWidth="1"/>
    <col min="9" max="9" width="11.85546875" style="39" customWidth="1"/>
    <col min="10" max="10" width="16" style="39" customWidth="1"/>
    <col min="11" max="11" width="15.42578125" style="39" bestFit="1" customWidth="1"/>
    <col min="12" max="16384" width="9.140625" style="36"/>
  </cols>
  <sheetData>
    <row r="1" spans="1:12" s="66" customFormat="1" ht="18" customHeight="1">
      <c r="A1" s="850" t="s">
        <v>12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</row>
    <row r="2" spans="1:12" s="66" customFormat="1" ht="20.25" customHeight="1">
      <c r="A2" s="851" t="s">
        <v>48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s="66" customFormat="1" ht="19.5" customHeight="1">
      <c r="A3" s="852" t="s">
        <v>159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</row>
    <row r="4" spans="1:12" s="66" customFormat="1" ht="18" customHeight="1">
      <c r="B4" s="67"/>
      <c r="C4" s="68"/>
      <c r="D4" s="68"/>
      <c r="E4" s="68"/>
      <c r="F4" s="68"/>
      <c r="G4" s="68"/>
      <c r="H4" s="68"/>
      <c r="I4" s="68"/>
      <c r="J4" s="68"/>
      <c r="K4" s="68"/>
    </row>
    <row r="5" spans="1:12" s="66" customFormat="1" ht="21" customHeight="1">
      <c r="C5" s="219" t="s">
        <v>445</v>
      </c>
      <c r="D5" s="220"/>
      <c r="E5" s="219" t="s">
        <v>446</v>
      </c>
      <c r="F5" s="221"/>
      <c r="G5" s="220"/>
    </row>
    <row r="6" spans="1:12" s="66" customFormat="1" ht="45.75" customHeight="1">
      <c r="A6" s="218" t="s">
        <v>443</v>
      </c>
      <c r="B6" s="218" t="s">
        <v>444</v>
      </c>
      <c r="C6" s="69" t="s">
        <v>13</v>
      </c>
      <c r="D6" s="69" t="s">
        <v>14</v>
      </c>
      <c r="E6" s="69" t="s">
        <v>15</v>
      </c>
      <c r="F6" s="69" t="s">
        <v>16</v>
      </c>
      <c r="G6" s="69" t="s">
        <v>17</v>
      </c>
      <c r="H6" s="218" t="s">
        <v>447</v>
      </c>
      <c r="I6" s="218" t="s">
        <v>448</v>
      </c>
      <c r="J6" s="222" t="s">
        <v>449</v>
      </c>
      <c r="K6" s="222" t="s">
        <v>450</v>
      </c>
      <c r="L6" s="66" t="s">
        <v>627</v>
      </c>
    </row>
    <row r="7" spans="1:12" s="66" customFormat="1" ht="33.75" customHeight="1">
      <c r="A7" s="40">
        <v>1</v>
      </c>
      <c r="B7" s="41" t="s">
        <v>162</v>
      </c>
      <c r="C7" s="49">
        <v>60</v>
      </c>
      <c r="D7" s="49" t="s">
        <v>168</v>
      </c>
      <c r="E7" s="978"/>
      <c r="F7" s="979"/>
      <c r="G7" s="980"/>
      <c r="H7" s="42">
        <v>168000</v>
      </c>
      <c r="I7" s="49" t="s">
        <v>169</v>
      </c>
      <c r="J7" s="40" t="s">
        <v>601</v>
      </c>
      <c r="K7" s="40">
        <v>4</v>
      </c>
      <c r="L7" s="66" t="s">
        <v>625</v>
      </c>
    </row>
    <row r="8" spans="1:12" s="66" customFormat="1" ht="20.25" customHeight="1">
      <c r="A8" s="40">
        <v>2</v>
      </c>
      <c r="B8" s="51" t="s">
        <v>179</v>
      </c>
      <c r="C8" s="46">
        <v>100</v>
      </c>
      <c r="D8" s="46" t="s">
        <v>168</v>
      </c>
      <c r="E8" s="978"/>
      <c r="F8" s="979"/>
      <c r="G8" s="980"/>
      <c r="H8" s="46">
        <v>82000</v>
      </c>
      <c r="I8" s="49" t="s">
        <v>169</v>
      </c>
      <c r="J8" s="40" t="s">
        <v>601</v>
      </c>
      <c r="K8" s="40">
        <v>4</v>
      </c>
      <c r="L8" s="66" t="s">
        <v>625</v>
      </c>
    </row>
    <row r="9" spans="1:12" s="66" customFormat="1" ht="33.75" customHeight="1">
      <c r="A9" s="40">
        <v>3</v>
      </c>
      <c r="B9" s="51" t="s">
        <v>206</v>
      </c>
      <c r="C9" s="46">
        <v>600</v>
      </c>
      <c r="D9" s="46" t="s">
        <v>168</v>
      </c>
      <c r="E9" s="978"/>
      <c r="F9" s="979"/>
      <c r="G9" s="980"/>
      <c r="H9" s="61">
        <v>120000</v>
      </c>
      <c r="I9" s="49" t="s">
        <v>169</v>
      </c>
      <c r="J9" s="40" t="s">
        <v>601</v>
      </c>
      <c r="K9" s="40">
        <v>1</v>
      </c>
      <c r="L9" s="66" t="s">
        <v>625</v>
      </c>
    </row>
    <row r="10" spans="1:12" s="66" customFormat="1" ht="18.75" customHeight="1">
      <c r="A10" s="40">
        <v>4</v>
      </c>
      <c r="B10" s="51" t="s">
        <v>191</v>
      </c>
      <c r="C10" s="46">
        <v>4</v>
      </c>
      <c r="D10" s="46" t="s">
        <v>188</v>
      </c>
      <c r="E10" s="978"/>
      <c r="F10" s="979"/>
      <c r="G10" s="980"/>
      <c r="H10" s="50">
        <v>70000</v>
      </c>
      <c r="I10" s="49" t="s">
        <v>169</v>
      </c>
      <c r="J10" s="40" t="s">
        <v>601</v>
      </c>
      <c r="K10" s="40">
        <v>1</v>
      </c>
      <c r="L10" s="66" t="s">
        <v>625</v>
      </c>
    </row>
    <row r="11" spans="1:12" ht="19.5" customHeight="1">
      <c r="A11" s="209">
        <v>5</v>
      </c>
      <c r="B11" s="51" t="s">
        <v>199</v>
      </c>
      <c r="C11" s="46">
        <v>60</v>
      </c>
      <c r="D11" s="46" t="s">
        <v>168</v>
      </c>
      <c r="E11" s="978"/>
      <c r="F11" s="979"/>
      <c r="G11" s="980"/>
      <c r="H11" s="50">
        <v>68000</v>
      </c>
      <c r="I11" s="49" t="s">
        <v>169</v>
      </c>
      <c r="J11" s="40" t="s">
        <v>601</v>
      </c>
      <c r="K11" s="40">
        <v>1</v>
      </c>
      <c r="L11" s="66" t="s">
        <v>625</v>
      </c>
    </row>
    <row r="12" spans="1:12" ht="22.5" customHeight="1">
      <c r="A12" s="40">
        <v>6</v>
      </c>
      <c r="B12" s="51" t="s">
        <v>204</v>
      </c>
      <c r="C12" s="54">
        <v>90</v>
      </c>
      <c r="D12" s="46" t="s">
        <v>168</v>
      </c>
      <c r="E12" s="978"/>
      <c r="F12" s="979"/>
      <c r="G12" s="980"/>
      <c r="H12" s="54">
        <v>45600</v>
      </c>
      <c r="I12" s="49" t="s">
        <v>169</v>
      </c>
      <c r="J12" s="40" t="s">
        <v>601</v>
      </c>
      <c r="K12" s="40">
        <v>1</v>
      </c>
      <c r="L12" s="66" t="s">
        <v>625</v>
      </c>
    </row>
    <row r="13" spans="1:12" ht="33.75" customHeight="1">
      <c r="A13" s="40">
        <v>7</v>
      </c>
      <c r="B13" s="51" t="s">
        <v>210</v>
      </c>
      <c r="C13" s="54">
        <v>30</v>
      </c>
      <c r="D13" s="46" t="s">
        <v>168</v>
      </c>
      <c r="E13" s="978"/>
      <c r="F13" s="979"/>
      <c r="G13" s="980"/>
      <c r="H13" s="54">
        <v>36000</v>
      </c>
      <c r="I13" s="49" t="s">
        <v>169</v>
      </c>
      <c r="J13" s="40" t="s">
        <v>601</v>
      </c>
      <c r="K13" s="40">
        <v>1</v>
      </c>
      <c r="L13" s="66" t="s">
        <v>625</v>
      </c>
    </row>
    <row r="14" spans="1:12" ht="21.75" customHeight="1">
      <c r="A14" s="40">
        <v>8</v>
      </c>
      <c r="B14" s="51" t="s">
        <v>222</v>
      </c>
      <c r="C14" s="46">
        <v>263</v>
      </c>
      <c r="D14" s="46" t="s">
        <v>168</v>
      </c>
      <c r="E14" s="978"/>
      <c r="F14" s="979"/>
      <c r="G14" s="980"/>
      <c r="H14" s="46">
        <v>212400</v>
      </c>
      <c r="I14" s="49" t="s">
        <v>169</v>
      </c>
      <c r="J14" s="40" t="s">
        <v>601</v>
      </c>
      <c r="K14" s="40">
        <v>1</v>
      </c>
      <c r="L14" s="66" t="s">
        <v>625</v>
      </c>
    </row>
    <row r="15" spans="1:12" ht="34.5" customHeight="1">
      <c r="A15" s="40">
        <v>9</v>
      </c>
      <c r="B15" s="51" t="s">
        <v>224</v>
      </c>
      <c r="C15" s="46">
        <v>9</v>
      </c>
      <c r="D15" s="46" t="s">
        <v>17</v>
      </c>
      <c r="E15" s="978"/>
      <c r="F15" s="979"/>
      <c r="G15" s="980"/>
      <c r="H15" s="46">
        <v>39600</v>
      </c>
      <c r="I15" s="49" t="s">
        <v>169</v>
      </c>
      <c r="J15" s="40" t="s">
        <v>601</v>
      </c>
      <c r="K15" s="40">
        <v>2</v>
      </c>
      <c r="L15" s="66" t="s">
        <v>625</v>
      </c>
    </row>
    <row r="16" spans="1:12" ht="34.5" customHeight="1">
      <c r="A16" s="40">
        <v>10</v>
      </c>
      <c r="B16" s="51" t="s">
        <v>240</v>
      </c>
      <c r="C16" s="55">
        <v>185</v>
      </c>
      <c r="D16" s="55" t="s">
        <v>168</v>
      </c>
      <c r="E16" s="978"/>
      <c r="F16" s="979"/>
      <c r="G16" s="980"/>
      <c r="H16" s="55">
        <v>119000</v>
      </c>
      <c r="I16" s="49" t="s">
        <v>169</v>
      </c>
      <c r="J16" s="40" t="s">
        <v>601</v>
      </c>
      <c r="K16" s="40">
        <v>1</v>
      </c>
      <c r="L16" s="66" t="s">
        <v>625</v>
      </c>
    </row>
    <row r="17" spans="1:12" ht="20.25" customHeight="1">
      <c r="A17" s="40">
        <v>11</v>
      </c>
      <c r="B17" s="51" t="s">
        <v>246</v>
      </c>
      <c r="C17" s="46">
        <v>30</v>
      </c>
      <c r="D17" s="46" t="s">
        <v>168</v>
      </c>
      <c r="E17" s="978"/>
      <c r="F17" s="979"/>
      <c r="G17" s="980"/>
      <c r="H17" s="46">
        <v>42000</v>
      </c>
      <c r="I17" s="49" t="s">
        <v>169</v>
      </c>
      <c r="J17" s="40" t="s">
        <v>601</v>
      </c>
      <c r="K17" s="40">
        <v>1</v>
      </c>
      <c r="L17" s="66" t="s">
        <v>625</v>
      </c>
    </row>
    <row r="18" spans="1:12" ht="36" customHeight="1">
      <c r="A18" s="40">
        <v>12</v>
      </c>
      <c r="B18" s="51" t="s">
        <v>267</v>
      </c>
      <c r="C18" s="46">
        <v>180</v>
      </c>
      <c r="D18" s="46" t="s">
        <v>168</v>
      </c>
      <c r="E18" s="978"/>
      <c r="F18" s="979"/>
      <c r="G18" s="980"/>
      <c r="H18" s="46">
        <v>63850</v>
      </c>
      <c r="I18" s="49" t="s">
        <v>169</v>
      </c>
      <c r="J18" s="40" t="s">
        <v>601</v>
      </c>
      <c r="K18" s="40">
        <v>1</v>
      </c>
      <c r="L18" s="66" t="s">
        <v>625</v>
      </c>
    </row>
    <row r="19" spans="1:12" ht="37.5" customHeight="1">
      <c r="A19" s="40">
        <v>13</v>
      </c>
      <c r="B19" s="51" t="s">
        <v>271</v>
      </c>
      <c r="C19" s="46">
        <v>40</v>
      </c>
      <c r="D19" s="46" t="s">
        <v>168</v>
      </c>
      <c r="E19" s="978"/>
      <c r="F19" s="979"/>
      <c r="G19" s="980"/>
      <c r="H19" s="46">
        <v>16000</v>
      </c>
      <c r="I19" s="49" t="s">
        <v>169</v>
      </c>
      <c r="J19" s="40" t="s">
        <v>601</v>
      </c>
      <c r="K19" s="40">
        <v>2</v>
      </c>
      <c r="L19" s="66" t="s">
        <v>625</v>
      </c>
    </row>
    <row r="20" spans="1:12" s="66" customFormat="1" ht="20.25" customHeight="1">
      <c r="A20" s="40">
        <v>14</v>
      </c>
      <c r="B20" s="51" t="s">
        <v>278</v>
      </c>
      <c r="C20" s="46">
        <v>15</v>
      </c>
      <c r="D20" s="46" t="s">
        <v>168</v>
      </c>
      <c r="E20" s="978"/>
      <c r="F20" s="979"/>
      <c r="G20" s="980"/>
      <c r="H20" s="46">
        <v>124000</v>
      </c>
      <c r="I20" s="49" t="s">
        <v>169</v>
      </c>
      <c r="J20" s="40" t="s">
        <v>601</v>
      </c>
      <c r="K20" s="40">
        <v>2</v>
      </c>
      <c r="L20" s="66" t="s">
        <v>625</v>
      </c>
    </row>
    <row r="21" spans="1:12" s="66" customFormat="1" ht="38.25" customHeight="1">
      <c r="A21" s="40">
        <v>15</v>
      </c>
      <c r="B21" s="51" t="s">
        <v>282</v>
      </c>
      <c r="C21" s="46">
        <v>9</v>
      </c>
      <c r="D21" s="46" t="s">
        <v>17</v>
      </c>
      <c r="E21" s="978"/>
      <c r="F21" s="979"/>
      <c r="G21" s="980"/>
      <c r="H21" s="46">
        <v>45000</v>
      </c>
      <c r="I21" s="49" t="s">
        <v>169</v>
      </c>
      <c r="J21" s="40" t="s">
        <v>601</v>
      </c>
      <c r="K21" s="40">
        <v>2</v>
      </c>
      <c r="L21" s="66" t="s">
        <v>625</v>
      </c>
    </row>
    <row r="22" spans="1:12" s="66" customFormat="1" ht="20.25" customHeight="1">
      <c r="A22" s="40">
        <v>16</v>
      </c>
      <c r="B22" s="51" t="s">
        <v>291</v>
      </c>
      <c r="C22" s="46">
        <v>871</v>
      </c>
      <c r="D22" s="46" t="s">
        <v>168</v>
      </c>
      <c r="E22" s="978"/>
      <c r="F22" s="979"/>
      <c r="G22" s="980"/>
      <c r="H22" s="46">
        <v>1243120</v>
      </c>
      <c r="I22" s="49" t="s">
        <v>169</v>
      </c>
      <c r="J22" s="40" t="s">
        <v>601</v>
      </c>
      <c r="K22" s="40">
        <v>2</v>
      </c>
      <c r="L22" s="66" t="s">
        <v>625</v>
      </c>
    </row>
    <row r="23" spans="1:12" s="66" customFormat="1" ht="20.25" customHeight="1">
      <c r="A23" s="40">
        <v>17</v>
      </c>
      <c r="B23" s="51" t="s">
        <v>309</v>
      </c>
      <c r="C23" s="46">
        <v>30</v>
      </c>
      <c r="D23" s="46" t="s">
        <v>168</v>
      </c>
      <c r="E23" s="978"/>
      <c r="F23" s="979"/>
      <c r="G23" s="980"/>
      <c r="H23" s="46">
        <v>266000</v>
      </c>
      <c r="I23" s="49" t="s">
        <v>169</v>
      </c>
      <c r="J23" s="40" t="s">
        <v>601</v>
      </c>
      <c r="K23" s="40">
        <v>2</v>
      </c>
      <c r="L23" s="66" t="s">
        <v>625</v>
      </c>
    </row>
    <row r="24" spans="1:12" s="66" customFormat="1" ht="33" customHeight="1">
      <c r="A24" s="40">
        <v>18</v>
      </c>
      <c r="B24" s="51" t="s">
        <v>353</v>
      </c>
      <c r="C24" s="46">
        <v>9</v>
      </c>
      <c r="D24" s="46" t="s">
        <v>307</v>
      </c>
      <c r="E24" s="978"/>
      <c r="F24" s="979"/>
      <c r="G24" s="980"/>
      <c r="H24" s="46">
        <v>1216800</v>
      </c>
      <c r="I24" s="49" t="s">
        <v>169</v>
      </c>
      <c r="J24" s="40" t="s">
        <v>601</v>
      </c>
      <c r="K24" s="40">
        <v>2</v>
      </c>
      <c r="L24" s="66" t="s">
        <v>625</v>
      </c>
    </row>
    <row r="25" spans="1:12" s="66" customFormat="1" ht="33.75" customHeight="1">
      <c r="A25" s="40">
        <v>19</v>
      </c>
      <c r="B25" s="51" t="s">
        <v>367</v>
      </c>
      <c r="C25" s="46">
        <v>90</v>
      </c>
      <c r="D25" s="46" t="s">
        <v>168</v>
      </c>
      <c r="E25" s="978"/>
      <c r="F25" s="979"/>
      <c r="G25" s="980"/>
      <c r="H25" s="46">
        <v>245000</v>
      </c>
      <c r="I25" s="49" t="s">
        <v>169</v>
      </c>
      <c r="J25" s="40" t="s">
        <v>601</v>
      </c>
      <c r="K25" s="40">
        <v>1</v>
      </c>
      <c r="L25" s="66" t="s">
        <v>625</v>
      </c>
    </row>
    <row r="26" spans="1:12" s="66" customFormat="1" ht="34.5" customHeight="1">
      <c r="A26" s="40">
        <v>20</v>
      </c>
      <c r="B26" s="51" t="s">
        <v>396</v>
      </c>
      <c r="C26" s="46">
        <v>380</v>
      </c>
      <c r="D26" s="46" t="s">
        <v>168</v>
      </c>
      <c r="E26" s="978"/>
      <c r="F26" s="979"/>
      <c r="G26" s="980"/>
      <c r="H26" s="46">
        <v>518600</v>
      </c>
      <c r="I26" s="49" t="s">
        <v>169</v>
      </c>
      <c r="J26" s="40" t="s">
        <v>601</v>
      </c>
      <c r="K26" s="40">
        <v>2</v>
      </c>
      <c r="L26" s="66" t="s">
        <v>625</v>
      </c>
    </row>
    <row r="27" spans="1:12" s="66" customFormat="1" ht="35.25" customHeight="1">
      <c r="A27" s="40">
        <v>21</v>
      </c>
      <c r="B27" s="51" t="s">
        <v>397</v>
      </c>
      <c r="C27" s="46">
        <v>560</v>
      </c>
      <c r="D27" s="46" t="s">
        <v>168</v>
      </c>
      <c r="E27" s="978"/>
      <c r="F27" s="979"/>
      <c r="G27" s="980"/>
      <c r="H27" s="46">
        <v>630000</v>
      </c>
      <c r="I27" s="49" t="s">
        <v>169</v>
      </c>
      <c r="J27" s="40" t="s">
        <v>601</v>
      </c>
      <c r="K27" s="40">
        <v>2</v>
      </c>
      <c r="L27" s="66" t="s">
        <v>625</v>
      </c>
    </row>
    <row r="28" spans="1:12" s="66" customFormat="1" ht="20.100000000000001" customHeight="1">
      <c r="A28" s="40">
        <v>22</v>
      </c>
      <c r="B28" s="51" t="s">
        <v>401</v>
      </c>
      <c r="C28" s="46">
        <v>17600</v>
      </c>
      <c r="D28" s="46" t="s">
        <v>402</v>
      </c>
      <c r="E28" s="978"/>
      <c r="F28" s="979"/>
      <c r="G28" s="980"/>
      <c r="H28" s="46">
        <v>158000</v>
      </c>
      <c r="I28" s="49" t="s">
        <v>169</v>
      </c>
      <c r="J28" s="40" t="s">
        <v>601</v>
      </c>
      <c r="K28" s="40">
        <v>3</v>
      </c>
      <c r="L28" s="66" t="s">
        <v>625</v>
      </c>
    </row>
    <row r="29" spans="1:12" s="66" customFormat="1" ht="23.25" customHeight="1">
      <c r="A29" s="40">
        <v>23</v>
      </c>
      <c r="B29" s="51" t="s">
        <v>410</v>
      </c>
      <c r="C29" s="46">
        <v>20</v>
      </c>
      <c r="D29" s="46" t="s">
        <v>168</v>
      </c>
      <c r="E29" s="978"/>
      <c r="F29" s="979"/>
      <c r="G29" s="980"/>
      <c r="H29" s="46">
        <v>126000</v>
      </c>
      <c r="I29" s="49" t="s">
        <v>169</v>
      </c>
      <c r="J29" s="40" t="s">
        <v>601</v>
      </c>
      <c r="K29" s="40">
        <v>1</v>
      </c>
      <c r="L29" s="66" t="s">
        <v>625</v>
      </c>
    </row>
    <row r="30" spans="1:12" s="66" customFormat="1" ht="34.5" customHeight="1">
      <c r="A30" s="40">
        <v>24</v>
      </c>
      <c r="B30" s="60" t="s">
        <v>417</v>
      </c>
      <c r="C30" s="46">
        <v>200</v>
      </c>
      <c r="D30" s="46" t="s">
        <v>168</v>
      </c>
      <c r="E30" s="978"/>
      <c r="F30" s="979"/>
      <c r="G30" s="980"/>
      <c r="H30" s="46">
        <v>234500</v>
      </c>
      <c r="I30" s="49" t="s">
        <v>169</v>
      </c>
      <c r="J30" s="40" t="s">
        <v>601</v>
      </c>
      <c r="K30" s="40">
        <v>2</v>
      </c>
      <c r="L30" s="66" t="s">
        <v>625</v>
      </c>
    </row>
    <row r="31" spans="1:12" s="66" customFormat="1" ht="21" customHeight="1">
      <c r="A31" s="40">
        <v>25</v>
      </c>
      <c r="B31" s="51" t="s">
        <v>418</v>
      </c>
      <c r="C31" s="46">
        <v>1</v>
      </c>
      <c r="D31" s="46" t="s">
        <v>256</v>
      </c>
      <c r="E31" s="978"/>
      <c r="F31" s="979"/>
      <c r="G31" s="980"/>
      <c r="H31" s="46">
        <v>10000</v>
      </c>
      <c r="I31" s="49" t="s">
        <v>169</v>
      </c>
      <c r="J31" s="40" t="s">
        <v>601</v>
      </c>
      <c r="K31" s="40">
        <v>2</v>
      </c>
      <c r="L31" s="66" t="s">
        <v>625</v>
      </c>
    </row>
    <row r="32" spans="1:12" s="66" customFormat="1" ht="36" customHeight="1">
      <c r="A32" s="209">
        <v>26</v>
      </c>
      <c r="B32" s="51" t="s">
        <v>426</v>
      </c>
      <c r="C32" s="61">
        <v>7221</v>
      </c>
      <c r="D32" s="46" t="s">
        <v>168</v>
      </c>
      <c r="E32" s="978"/>
      <c r="F32" s="979"/>
      <c r="G32" s="980"/>
      <c r="H32" s="46">
        <v>1864000</v>
      </c>
      <c r="I32" s="49" t="s">
        <v>169</v>
      </c>
      <c r="J32" s="40" t="s">
        <v>601</v>
      </c>
      <c r="K32" s="40">
        <v>2</v>
      </c>
      <c r="L32" s="66" t="s">
        <v>625</v>
      </c>
    </row>
    <row r="33" spans="1:12" s="66" customFormat="1" ht="36" customHeight="1">
      <c r="A33" s="208" t="s">
        <v>427</v>
      </c>
      <c r="B33" s="51" t="s">
        <v>426</v>
      </c>
      <c r="C33" s="61">
        <v>7238</v>
      </c>
      <c r="D33" s="46" t="s">
        <v>168</v>
      </c>
      <c r="E33" s="978"/>
      <c r="F33" s="979"/>
      <c r="G33" s="980"/>
      <c r="H33" s="46">
        <v>723800</v>
      </c>
      <c r="I33" s="49" t="s">
        <v>169</v>
      </c>
      <c r="J33" s="40" t="s">
        <v>601</v>
      </c>
      <c r="K33" s="40">
        <v>2</v>
      </c>
      <c r="L33" s="66" t="s">
        <v>625</v>
      </c>
    </row>
    <row r="34" spans="1:12" s="66" customFormat="1" ht="34.5" customHeight="1">
      <c r="A34" s="208" t="s">
        <v>428</v>
      </c>
      <c r="B34" s="51" t="s">
        <v>353</v>
      </c>
      <c r="C34" s="46">
        <v>27</v>
      </c>
      <c r="D34" s="46" t="s">
        <v>245</v>
      </c>
      <c r="E34" s="978"/>
      <c r="F34" s="979"/>
      <c r="G34" s="980"/>
      <c r="H34" s="46">
        <v>8100</v>
      </c>
      <c r="I34" s="49" t="s">
        <v>169</v>
      </c>
      <c r="J34" s="40" t="s">
        <v>601</v>
      </c>
      <c r="K34" s="40">
        <v>2</v>
      </c>
      <c r="L34" s="66" t="s">
        <v>625</v>
      </c>
    </row>
    <row r="35" spans="1:12" ht="21" customHeight="1">
      <c r="A35" s="85" t="s">
        <v>429</v>
      </c>
      <c r="B35" s="51" t="s">
        <v>454</v>
      </c>
      <c r="C35" s="46">
        <v>345</v>
      </c>
      <c r="D35" s="46" t="s">
        <v>168</v>
      </c>
      <c r="E35" s="978"/>
      <c r="F35" s="979"/>
      <c r="G35" s="980"/>
      <c r="H35" s="46">
        <v>51750</v>
      </c>
      <c r="I35" s="49" t="s">
        <v>169</v>
      </c>
      <c r="J35" s="40" t="s">
        <v>601</v>
      </c>
      <c r="K35" s="40">
        <v>1</v>
      </c>
      <c r="L35" s="66" t="s">
        <v>625</v>
      </c>
    </row>
    <row r="36" spans="1:12" ht="51.75" customHeight="1">
      <c r="A36" s="208" t="s">
        <v>433</v>
      </c>
      <c r="B36" s="51" t="s">
        <v>456</v>
      </c>
      <c r="C36" s="46">
        <v>300</v>
      </c>
      <c r="D36" s="61" t="s">
        <v>168</v>
      </c>
      <c r="E36" s="978"/>
      <c r="F36" s="979"/>
      <c r="G36" s="980"/>
      <c r="H36" s="46">
        <v>50000</v>
      </c>
      <c r="I36" s="49" t="s">
        <v>169</v>
      </c>
      <c r="J36" s="40" t="s">
        <v>601</v>
      </c>
      <c r="K36" s="40">
        <v>2</v>
      </c>
      <c r="L36" s="66" t="s">
        <v>625</v>
      </c>
    </row>
    <row r="37" spans="1:12" ht="36" customHeight="1">
      <c r="A37" s="85" t="s">
        <v>435</v>
      </c>
      <c r="B37" s="51" t="s">
        <v>511</v>
      </c>
      <c r="C37" s="46">
        <v>120</v>
      </c>
      <c r="D37" s="46" t="s">
        <v>168</v>
      </c>
      <c r="E37" s="1022"/>
      <c r="F37" s="1023"/>
      <c r="G37" s="1024"/>
      <c r="H37" s="46">
        <v>133000</v>
      </c>
      <c r="I37" s="49" t="s">
        <v>169</v>
      </c>
      <c r="J37" s="40" t="s">
        <v>602</v>
      </c>
      <c r="K37" s="40">
        <v>2</v>
      </c>
      <c r="L37" s="66" t="s">
        <v>625</v>
      </c>
    </row>
    <row r="38" spans="1:12" ht="36" customHeight="1">
      <c r="A38" s="85" t="s">
        <v>439</v>
      </c>
      <c r="B38" s="51" t="s">
        <v>396</v>
      </c>
      <c r="C38" s="46">
        <v>19</v>
      </c>
      <c r="D38" s="46" t="s">
        <v>307</v>
      </c>
      <c r="E38" s="1019"/>
      <c r="F38" s="1020"/>
      <c r="G38" s="1021"/>
      <c r="H38" s="46">
        <v>670200</v>
      </c>
      <c r="I38" s="49" t="s">
        <v>169</v>
      </c>
      <c r="J38" s="40" t="s">
        <v>602</v>
      </c>
      <c r="K38" s="40">
        <v>2</v>
      </c>
      <c r="L38" s="66" t="s">
        <v>625</v>
      </c>
    </row>
    <row r="39" spans="1:12" ht="24" customHeight="1">
      <c r="A39" s="208" t="s">
        <v>458</v>
      </c>
      <c r="B39" s="51" t="s">
        <v>410</v>
      </c>
      <c r="C39" s="46">
        <v>1</v>
      </c>
      <c r="D39" s="46" t="s">
        <v>515</v>
      </c>
      <c r="E39" s="1016"/>
      <c r="F39" s="1017"/>
      <c r="G39" s="1018"/>
      <c r="H39" s="46">
        <v>82000</v>
      </c>
      <c r="I39" s="49" t="s">
        <v>169</v>
      </c>
      <c r="J39" s="40" t="s">
        <v>602</v>
      </c>
      <c r="K39" s="40">
        <v>1</v>
      </c>
      <c r="L39" s="66" t="s">
        <v>625</v>
      </c>
    </row>
    <row r="40" spans="1:12" ht="24.75" customHeight="1">
      <c r="A40" s="208" t="s">
        <v>459</v>
      </c>
      <c r="B40" s="51" t="s">
        <v>410</v>
      </c>
      <c r="C40" s="46">
        <v>1</v>
      </c>
      <c r="D40" s="46" t="s">
        <v>213</v>
      </c>
      <c r="E40" s="1016"/>
      <c r="F40" s="1017"/>
      <c r="G40" s="1018"/>
      <c r="H40" s="46">
        <v>12000</v>
      </c>
      <c r="I40" s="49" t="s">
        <v>169</v>
      </c>
      <c r="J40" s="40" t="s">
        <v>602</v>
      </c>
      <c r="K40" s="40">
        <v>1</v>
      </c>
      <c r="L40" s="66" t="s">
        <v>625</v>
      </c>
    </row>
    <row r="41" spans="1:12" ht="36" customHeight="1">
      <c r="A41" s="208" t="s">
        <v>518</v>
      </c>
      <c r="B41" s="60" t="s">
        <v>519</v>
      </c>
      <c r="C41" s="46">
        <v>12</v>
      </c>
      <c r="D41" s="46" t="s">
        <v>284</v>
      </c>
      <c r="E41" s="1007"/>
      <c r="F41" s="1008"/>
      <c r="G41" s="1009"/>
      <c r="H41" s="46">
        <v>14400</v>
      </c>
      <c r="I41" s="49" t="s">
        <v>169</v>
      </c>
      <c r="J41" s="40" t="s">
        <v>602</v>
      </c>
      <c r="K41" s="40">
        <v>2</v>
      </c>
      <c r="L41" s="66" t="s">
        <v>625</v>
      </c>
    </row>
    <row r="42" spans="1:12" ht="26.25" customHeight="1">
      <c r="A42" s="85" t="s">
        <v>524</v>
      </c>
      <c r="B42" s="51" t="s">
        <v>523</v>
      </c>
      <c r="C42" s="46">
        <v>50</v>
      </c>
      <c r="D42" s="46" t="s">
        <v>168</v>
      </c>
      <c r="E42" s="1010"/>
      <c r="F42" s="1011"/>
      <c r="G42" s="1012"/>
      <c r="H42" s="46">
        <v>126000</v>
      </c>
      <c r="I42" s="49" t="s">
        <v>169</v>
      </c>
      <c r="J42" s="40" t="s">
        <v>602</v>
      </c>
      <c r="K42" s="40">
        <v>4</v>
      </c>
      <c r="L42" s="66" t="s">
        <v>625</v>
      </c>
    </row>
    <row r="43" spans="1:12" ht="24.75" customHeight="1">
      <c r="A43" s="85" t="s">
        <v>526</v>
      </c>
      <c r="B43" s="60" t="s">
        <v>527</v>
      </c>
      <c r="C43" s="46">
        <v>2</v>
      </c>
      <c r="D43" s="46" t="s">
        <v>198</v>
      </c>
      <c r="E43" s="1010"/>
      <c r="F43" s="1011"/>
      <c r="G43" s="1012"/>
      <c r="H43" s="46">
        <v>11200</v>
      </c>
      <c r="I43" s="49" t="s">
        <v>169</v>
      </c>
      <c r="J43" s="40" t="s">
        <v>602</v>
      </c>
      <c r="K43" s="165">
        <v>2</v>
      </c>
      <c r="L43" s="66" t="s">
        <v>625</v>
      </c>
    </row>
    <row r="44" spans="1:12" ht="21.75" customHeight="1">
      <c r="A44" s="85" t="s">
        <v>529</v>
      </c>
      <c r="B44" s="51" t="s">
        <v>528</v>
      </c>
      <c r="C44" s="166">
        <v>2848</v>
      </c>
      <c r="D44" s="166" t="s">
        <v>168</v>
      </c>
      <c r="E44" s="1013"/>
      <c r="F44" s="1014"/>
      <c r="G44" s="1015"/>
      <c r="H44" s="166">
        <v>358220</v>
      </c>
      <c r="I44" s="49" t="s">
        <v>169</v>
      </c>
      <c r="J44" s="40" t="s">
        <v>602</v>
      </c>
      <c r="K44" s="165">
        <v>2</v>
      </c>
      <c r="L44" s="66" t="s">
        <v>625</v>
      </c>
    </row>
    <row r="45" spans="1:12" ht="36" customHeight="1">
      <c r="A45" s="208" t="s">
        <v>536</v>
      </c>
      <c r="B45" s="51" t="s">
        <v>535</v>
      </c>
      <c r="C45" s="46">
        <v>2</v>
      </c>
      <c r="D45" s="46" t="s">
        <v>198</v>
      </c>
      <c r="E45" s="1010"/>
      <c r="F45" s="1011"/>
      <c r="G45" s="1012"/>
      <c r="H45" s="46">
        <v>20000</v>
      </c>
      <c r="I45" s="49" t="s">
        <v>169</v>
      </c>
      <c r="J45" s="40" t="s">
        <v>602</v>
      </c>
      <c r="K45" s="165">
        <v>2</v>
      </c>
      <c r="L45" s="66" t="s">
        <v>625</v>
      </c>
    </row>
    <row r="46" spans="1:12" ht="36" customHeight="1">
      <c r="A46" s="208" t="s">
        <v>538</v>
      </c>
      <c r="B46" s="51" t="s">
        <v>396</v>
      </c>
      <c r="C46" s="46">
        <v>19</v>
      </c>
      <c r="D46" s="46" t="s">
        <v>307</v>
      </c>
      <c r="E46" s="1010"/>
      <c r="F46" s="1011"/>
      <c r="G46" s="1012"/>
      <c r="H46" s="46">
        <v>286500</v>
      </c>
      <c r="I46" s="49" t="s">
        <v>169</v>
      </c>
      <c r="J46" s="40" t="s">
        <v>602</v>
      </c>
      <c r="K46" s="165">
        <v>2</v>
      </c>
      <c r="L46" s="66" t="s">
        <v>625</v>
      </c>
    </row>
    <row r="47" spans="1:12" ht="36" customHeight="1">
      <c r="A47" s="208" t="s">
        <v>541</v>
      </c>
      <c r="B47" s="60" t="s">
        <v>542</v>
      </c>
      <c r="C47" s="167" t="s">
        <v>11</v>
      </c>
      <c r="D47" s="46" t="s">
        <v>307</v>
      </c>
      <c r="E47" s="1010"/>
      <c r="F47" s="1011"/>
      <c r="G47" s="1012"/>
      <c r="H47" s="46">
        <v>54500</v>
      </c>
      <c r="I47" s="49" t="s">
        <v>169</v>
      </c>
      <c r="J47" s="40" t="s">
        <v>602</v>
      </c>
      <c r="K47" s="165">
        <v>2</v>
      </c>
      <c r="L47" s="66" t="s">
        <v>625</v>
      </c>
    </row>
    <row r="48" spans="1:12" ht="69.75" customHeight="1">
      <c r="A48" s="85" t="s">
        <v>543</v>
      </c>
      <c r="B48" s="206" t="s">
        <v>598</v>
      </c>
      <c r="C48" s="46">
        <v>45</v>
      </c>
      <c r="D48" s="46" t="s">
        <v>168</v>
      </c>
      <c r="E48" s="1007"/>
      <c r="F48" s="1008"/>
      <c r="G48" s="1009"/>
      <c r="H48" s="46">
        <v>9000</v>
      </c>
      <c r="I48" s="49" t="s">
        <v>169</v>
      </c>
      <c r="J48" s="207" t="s">
        <v>603</v>
      </c>
      <c r="K48" s="40">
        <v>1</v>
      </c>
      <c r="L48" s="66" t="s">
        <v>625</v>
      </c>
    </row>
    <row r="49" spans="1:12" ht="24" customHeight="1">
      <c r="A49" s="208" t="s">
        <v>544</v>
      </c>
      <c r="B49" s="51" t="s">
        <v>599</v>
      </c>
      <c r="C49" s="46">
        <v>70400</v>
      </c>
      <c r="D49" s="61" t="s">
        <v>364</v>
      </c>
      <c r="E49" s="1007"/>
      <c r="F49" s="1008"/>
      <c r="G49" s="1009"/>
      <c r="H49" s="46">
        <v>586000</v>
      </c>
      <c r="I49" s="49" t="s">
        <v>169</v>
      </c>
      <c r="J49" s="207" t="s">
        <v>604</v>
      </c>
      <c r="K49" s="40">
        <v>3</v>
      </c>
      <c r="L49" s="66" t="s">
        <v>625</v>
      </c>
    </row>
    <row r="50" spans="1:12" ht="34.5" customHeight="1">
      <c r="A50" s="208" t="s">
        <v>545</v>
      </c>
      <c r="B50" s="51" t="s">
        <v>605</v>
      </c>
      <c r="C50" s="46">
        <v>19</v>
      </c>
      <c r="D50" s="61" t="s">
        <v>307</v>
      </c>
      <c r="E50" s="1007"/>
      <c r="F50" s="1008"/>
      <c r="G50" s="1009"/>
      <c r="H50" s="46">
        <v>47500</v>
      </c>
      <c r="I50" s="49" t="s">
        <v>169</v>
      </c>
      <c r="J50" s="207" t="s">
        <v>604</v>
      </c>
      <c r="K50" s="40">
        <v>2</v>
      </c>
      <c r="L50" s="66" t="s">
        <v>625</v>
      </c>
    </row>
    <row r="51" spans="1:12" ht="34.5" customHeight="1">
      <c r="A51" s="208" t="s">
        <v>546</v>
      </c>
      <c r="B51" s="51" t="s">
        <v>600</v>
      </c>
      <c r="C51" s="61">
        <v>450</v>
      </c>
      <c r="D51" s="46" t="s">
        <v>168</v>
      </c>
      <c r="E51" s="1007"/>
      <c r="F51" s="1008"/>
      <c r="G51" s="1009"/>
      <c r="H51" s="46">
        <v>157500</v>
      </c>
      <c r="I51" s="49" t="s">
        <v>169</v>
      </c>
      <c r="J51" s="207" t="s">
        <v>604</v>
      </c>
      <c r="K51" s="40">
        <v>2</v>
      </c>
      <c r="L51" s="66" t="s">
        <v>625</v>
      </c>
    </row>
    <row r="52" spans="1:12" ht="39" customHeight="1">
      <c r="A52" s="209">
        <v>46</v>
      </c>
      <c r="B52" s="51" t="s">
        <v>609</v>
      </c>
      <c r="C52" s="46">
        <v>9</v>
      </c>
      <c r="D52" s="46" t="s">
        <v>17</v>
      </c>
      <c r="E52" s="1007"/>
      <c r="F52" s="1008"/>
      <c r="G52" s="1009"/>
      <c r="H52" s="46">
        <v>180000</v>
      </c>
      <c r="I52" s="49" t="s">
        <v>169</v>
      </c>
      <c r="J52" s="208" t="s">
        <v>618</v>
      </c>
      <c r="K52" s="46">
        <v>1</v>
      </c>
      <c r="L52" s="66" t="s">
        <v>625</v>
      </c>
    </row>
    <row r="53" spans="1:12" ht="34.5" customHeight="1">
      <c r="A53" s="208" t="s">
        <v>606</v>
      </c>
      <c r="B53" s="206" t="s">
        <v>353</v>
      </c>
      <c r="C53" s="46">
        <v>9</v>
      </c>
      <c r="D53" s="46" t="s">
        <v>307</v>
      </c>
      <c r="E53" s="1007"/>
      <c r="F53" s="1008"/>
      <c r="G53" s="1009"/>
      <c r="H53" s="46">
        <v>16200</v>
      </c>
      <c r="I53" s="49" t="s">
        <v>169</v>
      </c>
      <c r="J53" s="208" t="s">
        <v>618</v>
      </c>
      <c r="K53" s="40">
        <v>2</v>
      </c>
      <c r="L53" s="66" t="s">
        <v>625</v>
      </c>
    </row>
    <row r="54" spans="1:12" ht="37.5" customHeight="1">
      <c r="A54" s="208" t="s">
        <v>607</v>
      </c>
      <c r="B54" s="51" t="s">
        <v>610</v>
      </c>
      <c r="C54" s="61">
        <v>650</v>
      </c>
      <c r="D54" s="46" t="s">
        <v>168</v>
      </c>
      <c r="E54" s="978"/>
      <c r="F54" s="979"/>
      <c r="G54" s="980"/>
      <c r="H54" s="46">
        <v>130000</v>
      </c>
      <c r="I54" s="49" t="s">
        <v>169</v>
      </c>
      <c r="J54" s="208" t="s">
        <v>618</v>
      </c>
      <c r="K54" s="40">
        <v>2</v>
      </c>
      <c r="L54" s="66" t="s">
        <v>625</v>
      </c>
    </row>
    <row r="55" spans="1:12" ht="36" customHeight="1">
      <c r="A55" s="208" t="s">
        <v>608</v>
      </c>
      <c r="B55" s="206" t="s">
        <v>609</v>
      </c>
      <c r="C55" s="46">
        <v>116</v>
      </c>
      <c r="D55" s="46" t="s">
        <v>611</v>
      </c>
      <c r="E55" s="1007"/>
      <c r="F55" s="1008"/>
      <c r="G55" s="1009"/>
      <c r="H55" s="46">
        <v>1220800</v>
      </c>
      <c r="I55" s="49" t="s">
        <v>169</v>
      </c>
      <c r="J55" s="165" t="s">
        <v>618</v>
      </c>
      <c r="K55" s="46">
        <v>1</v>
      </c>
      <c r="L55" s="66" t="s">
        <v>625</v>
      </c>
    </row>
    <row r="56" spans="1:12" ht="36" customHeight="1">
      <c r="A56" s="208" t="s">
        <v>615</v>
      </c>
      <c r="B56" s="51" t="s">
        <v>614</v>
      </c>
      <c r="C56" s="61" t="s">
        <v>613</v>
      </c>
      <c r="D56" s="61" t="s">
        <v>612</v>
      </c>
      <c r="E56" s="978"/>
      <c r="F56" s="979"/>
      <c r="G56" s="980"/>
      <c r="H56" s="46">
        <v>58000</v>
      </c>
      <c r="I56" s="49" t="s">
        <v>169</v>
      </c>
      <c r="J56" s="209" t="s">
        <v>618</v>
      </c>
      <c r="K56" s="209">
        <v>2</v>
      </c>
      <c r="L56" s="66" t="s">
        <v>625</v>
      </c>
    </row>
    <row r="57" spans="1:12" ht="52.5" customHeight="1">
      <c r="A57" s="208" t="s">
        <v>616</v>
      </c>
      <c r="B57" s="51" t="s">
        <v>617</v>
      </c>
      <c r="C57" s="46">
        <v>250</v>
      </c>
      <c r="D57" s="46" t="s">
        <v>168</v>
      </c>
      <c r="E57" s="978"/>
      <c r="F57" s="979"/>
      <c r="G57" s="980"/>
      <c r="H57" s="46">
        <v>280000</v>
      </c>
      <c r="I57" s="167"/>
      <c r="J57" s="209" t="s">
        <v>619</v>
      </c>
      <c r="K57" s="209">
        <v>2</v>
      </c>
      <c r="L57" s="66" t="s">
        <v>625</v>
      </c>
    </row>
    <row r="58" spans="1:12" s="66" customFormat="1" ht="51.75" customHeight="1">
      <c r="A58" s="211" t="s">
        <v>620</v>
      </c>
      <c r="B58" s="212" t="s">
        <v>430</v>
      </c>
      <c r="C58" s="213">
        <v>60</v>
      </c>
      <c r="D58" s="213" t="s">
        <v>168</v>
      </c>
      <c r="E58" s="1001"/>
      <c r="F58" s="1002"/>
      <c r="G58" s="1003"/>
      <c r="H58" s="213">
        <v>150000</v>
      </c>
      <c r="I58" s="214" t="s">
        <v>432</v>
      </c>
      <c r="J58" s="215" t="s">
        <v>170</v>
      </c>
      <c r="K58" s="215">
        <v>1</v>
      </c>
      <c r="L58" s="66" t="s">
        <v>626</v>
      </c>
    </row>
    <row r="59" spans="1:12" s="66" customFormat="1" ht="38.25" customHeight="1">
      <c r="A59" s="211" t="s">
        <v>621</v>
      </c>
      <c r="B59" s="212" t="s">
        <v>434</v>
      </c>
      <c r="C59" s="216">
        <v>300</v>
      </c>
      <c r="D59" s="213" t="s">
        <v>168</v>
      </c>
      <c r="E59" s="1001" t="s">
        <v>205</v>
      </c>
      <c r="F59" s="1002"/>
      <c r="G59" s="1003"/>
      <c r="H59" s="217">
        <v>5000000</v>
      </c>
      <c r="I59" s="214" t="s">
        <v>432</v>
      </c>
      <c r="J59" s="215" t="s">
        <v>170</v>
      </c>
      <c r="K59" s="215">
        <v>2</v>
      </c>
      <c r="L59" s="66" t="s">
        <v>626</v>
      </c>
    </row>
    <row r="60" spans="1:12" s="66" customFormat="1" ht="36.75" customHeight="1">
      <c r="A60" s="211" t="s">
        <v>622</v>
      </c>
      <c r="B60" s="212" t="s">
        <v>436</v>
      </c>
      <c r="C60" s="216">
        <v>10</v>
      </c>
      <c r="D60" s="213" t="s">
        <v>176</v>
      </c>
      <c r="E60" s="1001" t="s">
        <v>205</v>
      </c>
      <c r="F60" s="1002"/>
      <c r="G60" s="1003"/>
      <c r="H60" s="217">
        <v>2300000</v>
      </c>
      <c r="I60" s="214" t="s">
        <v>432</v>
      </c>
      <c r="J60" s="215" t="s">
        <v>170</v>
      </c>
      <c r="K60" s="215">
        <v>2</v>
      </c>
      <c r="L60" s="66" t="s">
        <v>626</v>
      </c>
    </row>
    <row r="61" spans="1:12" s="66" customFormat="1" ht="36.75" customHeight="1">
      <c r="A61" s="211" t="s">
        <v>623</v>
      </c>
      <c r="B61" s="212" t="s">
        <v>440</v>
      </c>
      <c r="C61" s="216">
        <v>210</v>
      </c>
      <c r="D61" s="213" t="s">
        <v>168</v>
      </c>
      <c r="E61" s="1001" t="s">
        <v>205</v>
      </c>
      <c r="F61" s="1002"/>
      <c r="G61" s="1003"/>
      <c r="H61" s="217">
        <v>4385500</v>
      </c>
      <c r="I61" s="214" t="s">
        <v>442</v>
      </c>
      <c r="J61" s="215" t="s">
        <v>170</v>
      </c>
      <c r="K61" s="215">
        <v>2</v>
      </c>
      <c r="L61" s="66" t="s">
        <v>626</v>
      </c>
    </row>
    <row r="62" spans="1:12" ht="20.100000000000001" customHeight="1">
      <c r="A62" s="210" t="s">
        <v>3</v>
      </c>
      <c r="B62" s="210" t="s">
        <v>624</v>
      </c>
      <c r="C62" s="64"/>
      <c r="D62" s="64"/>
      <c r="E62" s="1004"/>
      <c r="F62" s="1005"/>
      <c r="G62" s="1006"/>
      <c r="H62" s="65">
        <f>SUM(H7:H61)</f>
        <v>24885640</v>
      </c>
      <c r="I62" s="210"/>
      <c r="J62" s="210"/>
      <c r="K62" s="210"/>
    </row>
    <row r="63" spans="1:12" ht="15.75" customHeight="1">
      <c r="A63" s="36" t="s">
        <v>161</v>
      </c>
    </row>
    <row r="64" spans="1:12">
      <c r="A64" s="36" t="s">
        <v>39</v>
      </c>
    </row>
    <row r="65" spans="1:9">
      <c r="C65" s="37" t="s">
        <v>35</v>
      </c>
      <c r="E65" s="37"/>
      <c r="F65" s="37"/>
      <c r="I65" s="37"/>
    </row>
    <row r="66" spans="1:9">
      <c r="C66" s="37" t="s">
        <v>36</v>
      </c>
      <c r="E66" s="37"/>
      <c r="F66" s="37"/>
    </row>
    <row r="67" spans="1:9">
      <c r="C67" s="37" t="s">
        <v>37</v>
      </c>
      <c r="E67" s="37"/>
      <c r="F67" s="37"/>
    </row>
    <row r="68" spans="1:9">
      <c r="C68" s="37" t="s">
        <v>38</v>
      </c>
      <c r="E68" s="37"/>
      <c r="F68" s="37"/>
    </row>
    <row r="69" spans="1:9">
      <c r="A69" s="36" t="s">
        <v>31</v>
      </c>
      <c r="B69" s="36" t="s">
        <v>32</v>
      </c>
    </row>
    <row r="70" spans="1:9">
      <c r="B70" s="36" t="s">
        <v>42</v>
      </c>
    </row>
    <row r="71" spans="1:9">
      <c r="B71" s="36" t="s">
        <v>43</v>
      </c>
    </row>
  </sheetData>
  <mergeCells count="59">
    <mergeCell ref="E13:G13"/>
    <mergeCell ref="E14:G14"/>
    <mergeCell ref="A1:K1"/>
    <mergeCell ref="A2:K2"/>
    <mergeCell ref="A3:K3"/>
    <mergeCell ref="E12:G12"/>
    <mergeCell ref="E11:G11"/>
    <mergeCell ref="E10:G10"/>
    <mergeCell ref="E9:G9"/>
    <mergeCell ref="E8:G8"/>
    <mergeCell ref="E7:G7"/>
    <mergeCell ref="E20:G20"/>
    <mergeCell ref="E19:G19"/>
    <mergeCell ref="E18:G18"/>
    <mergeCell ref="E17:G17"/>
    <mergeCell ref="E15:G15"/>
    <mergeCell ref="E16:G16"/>
    <mergeCell ref="E25:G25"/>
    <mergeCell ref="E24:G24"/>
    <mergeCell ref="E23:G23"/>
    <mergeCell ref="E22:G22"/>
    <mergeCell ref="E21:G21"/>
    <mergeCell ref="E30:G30"/>
    <mergeCell ref="E29:G29"/>
    <mergeCell ref="E28:G28"/>
    <mergeCell ref="E27:G27"/>
    <mergeCell ref="E26:G26"/>
    <mergeCell ref="E34:G34"/>
    <mergeCell ref="E35:G35"/>
    <mergeCell ref="E33:G33"/>
    <mergeCell ref="E31:G31"/>
    <mergeCell ref="E32:G32"/>
    <mergeCell ref="E40:G40"/>
    <mergeCell ref="E38:G38"/>
    <mergeCell ref="E39:G39"/>
    <mergeCell ref="E37:G37"/>
    <mergeCell ref="E36:G36"/>
    <mergeCell ref="E45:G45"/>
    <mergeCell ref="E44:G44"/>
    <mergeCell ref="E43:G43"/>
    <mergeCell ref="E41:G41"/>
    <mergeCell ref="E42:G42"/>
    <mergeCell ref="E51:G51"/>
    <mergeCell ref="E50:G50"/>
    <mergeCell ref="E49:G49"/>
    <mergeCell ref="E48:G48"/>
    <mergeCell ref="E46:G46"/>
    <mergeCell ref="E47:G47"/>
    <mergeCell ref="E56:G56"/>
    <mergeCell ref="E57:G57"/>
    <mergeCell ref="E55:G55"/>
    <mergeCell ref="E54:G54"/>
    <mergeCell ref="E52:G52"/>
    <mergeCell ref="E53:G53"/>
    <mergeCell ref="E60:G60"/>
    <mergeCell ref="E61:G61"/>
    <mergeCell ref="E62:G62"/>
    <mergeCell ref="E58:G58"/>
    <mergeCell ref="E59:G5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K14" sqref="K14"/>
    </sheetView>
  </sheetViews>
  <sheetFormatPr defaultRowHeight="20.100000000000001" customHeight="1"/>
  <cols>
    <col min="1" max="1" width="6.85546875" style="264" customWidth="1"/>
    <col min="2" max="2" width="24.7109375" style="264" customWidth="1"/>
    <col min="3" max="3" width="28.140625" style="264" customWidth="1"/>
    <col min="4" max="16384" width="9.140625" style="264"/>
  </cols>
  <sheetData>
    <row r="1" spans="1:6" ht="20.100000000000001" customHeight="1">
      <c r="A1" s="265"/>
      <c r="B1" s="265"/>
      <c r="C1" s="265"/>
      <c r="D1" s="1025" t="s">
        <v>664</v>
      </c>
      <c r="E1" s="1025"/>
      <c r="F1" s="1025"/>
    </row>
    <row r="2" spans="1:6" ht="20.100000000000001" customHeight="1">
      <c r="A2" s="265"/>
      <c r="B2" s="265" t="s">
        <v>663</v>
      </c>
      <c r="C2" s="265" t="s">
        <v>8</v>
      </c>
      <c r="D2" s="265">
        <v>1</v>
      </c>
      <c r="E2" s="265">
        <v>2</v>
      </c>
      <c r="F2" s="265">
        <v>3</v>
      </c>
    </row>
    <row r="3" spans="1:6" ht="20.100000000000001" customHeight="1">
      <c r="A3" s="265">
        <v>1</v>
      </c>
      <c r="B3" s="265"/>
      <c r="C3" s="265"/>
      <c r="D3" s="265"/>
      <c r="E3" s="265"/>
      <c r="F3" s="265"/>
    </row>
    <row r="4" spans="1:6" ht="20.100000000000001" customHeight="1">
      <c r="A4" s="265">
        <v>2</v>
      </c>
      <c r="B4" s="265"/>
      <c r="C4" s="265"/>
      <c r="D4" s="265"/>
      <c r="E4" s="265"/>
      <c r="F4" s="265"/>
    </row>
    <row r="5" spans="1:6" ht="20.100000000000001" customHeight="1">
      <c r="A5" s="265">
        <v>3</v>
      </c>
      <c r="B5" s="265"/>
      <c r="C5" s="265"/>
      <c r="D5" s="265"/>
      <c r="E5" s="265"/>
      <c r="F5" s="265"/>
    </row>
    <row r="6" spans="1:6" ht="20.100000000000001" customHeight="1">
      <c r="A6" s="265">
        <v>4</v>
      </c>
      <c r="B6" s="265"/>
      <c r="C6" s="265"/>
      <c r="D6" s="265"/>
      <c r="E6" s="265"/>
      <c r="F6" s="265"/>
    </row>
    <row r="7" spans="1:6" ht="20.100000000000001" customHeight="1">
      <c r="A7" s="265">
        <v>5</v>
      </c>
      <c r="B7" s="265"/>
      <c r="C7" s="265"/>
      <c r="D7" s="265"/>
      <c r="E7" s="265"/>
      <c r="F7" s="265"/>
    </row>
    <row r="8" spans="1:6" ht="20.100000000000001" customHeight="1">
      <c r="A8" s="265">
        <v>6</v>
      </c>
      <c r="B8" s="265"/>
      <c r="C8" s="265"/>
      <c r="D8" s="265"/>
      <c r="E8" s="265"/>
      <c r="F8" s="265"/>
    </row>
    <row r="9" spans="1:6" ht="20.100000000000001" customHeight="1">
      <c r="A9" s="265">
        <v>7</v>
      </c>
      <c r="B9" s="265"/>
      <c r="C9" s="265"/>
      <c r="D9" s="265"/>
      <c r="E9" s="265"/>
      <c r="F9" s="265"/>
    </row>
    <row r="10" spans="1:6" ht="20.100000000000001" customHeight="1">
      <c r="A10" s="265">
        <v>8</v>
      </c>
      <c r="B10" s="265"/>
      <c r="C10" s="265"/>
      <c r="D10" s="265"/>
      <c r="E10" s="265"/>
      <c r="F10" s="265"/>
    </row>
    <row r="11" spans="1:6" ht="20.100000000000001" customHeight="1">
      <c r="A11" s="265">
        <v>9</v>
      </c>
      <c r="B11" s="265"/>
      <c r="C11" s="265"/>
      <c r="D11" s="265"/>
      <c r="E11" s="265"/>
      <c r="F11" s="265"/>
    </row>
    <row r="12" spans="1:6" ht="20.100000000000001" customHeight="1">
      <c r="A12" s="265">
        <v>10</v>
      </c>
      <c r="B12" s="265"/>
      <c r="C12" s="265"/>
      <c r="D12" s="265"/>
      <c r="E12" s="265"/>
      <c r="F12" s="265"/>
    </row>
    <row r="13" spans="1:6" ht="20.100000000000001" customHeight="1">
      <c r="A13" s="265">
        <v>11</v>
      </c>
      <c r="B13" s="265"/>
      <c r="C13" s="265"/>
      <c r="D13" s="265"/>
      <c r="E13" s="265"/>
      <c r="F13" s="265"/>
    </row>
    <row r="14" spans="1:6" ht="20.100000000000001" customHeight="1">
      <c r="A14" s="265">
        <v>12</v>
      </c>
      <c r="B14" s="265"/>
      <c r="C14" s="265"/>
      <c r="D14" s="265"/>
      <c r="E14" s="265"/>
      <c r="F14" s="265"/>
    </row>
    <row r="15" spans="1:6" ht="20.100000000000001" customHeight="1">
      <c r="A15" s="265">
        <v>13</v>
      </c>
      <c r="B15" s="265"/>
      <c r="C15" s="265"/>
      <c r="D15" s="265"/>
      <c r="E15" s="265"/>
      <c r="F15" s="265"/>
    </row>
    <row r="16" spans="1:6" ht="20.100000000000001" customHeight="1">
      <c r="A16" s="265">
        <v>14</v>
      </c>
      <c r="B16" s="265"/>
      <c r="C16" s="265"/>
      <c r="D16" s="265"/>
      <c r="E16" s="265"/>
      <c r="F16" s="265"/>
    </row>
    <row r="17" spans="1:6" ht="20.100000000000001" customHeight="1">
      <c r="A17" s="265">
        <v>15</v>
      </c>
      <c r="B17" s="265"/>
      <c r="C17" s="265"/>
      <c r="D17" s="265"/>
      <c r="E17" s="265"/>
      <c r="F17" s="265"/>
    </row>
    <row r="18" spans="1:6" ht="20.100000000000001" customHeight="1">
      <c r="A18" s="265">
        <v>16</v>
      </c>
      <c r="B18" s="265"/>
      <c r="C18" s="265"/>
      <c r="D18" s="265"/>
      <c r="E18" s="265"/>
      <c r="F18" s="265"/>
    </row>
    <row r="19" spans="1:6" ht="20.100000000000001" customHeight="1">
      <c r="A19" s="265">
        <v>17</v>
      </c>
      <c r="B19" s="265"/>
      <c r="C19" s="265"/>
      <c r="D19" s="265"/>
      <c r="E19" s="265"/>
      <c r="F19" s="265"/>
    </row>
    <row r="20" spans="1:6" ht="20.100000000000001" customHeight="1">
      <c r="A20" s="265">
        <v>18</v>
      </c>
      <c r="B20" s="265"/>
      <c r="C20" s="265"/>
      <c r="D20" s="265"/>
      <c r="E20" s="265"/>
      <c r="F20" s="265"/>
    </row>
    <row r="21" spans="1:6" ht="20.100000000000001" customHeight="1">
      <c r="A21" s="265">
        <v>19</v>
      </c>
      <c r="B21" s="265"/>
      <c r="C21" s="265"/>
      <c r="D21" s="265"/>
      <c r="E21" s="265"/>
      <c r="F21" s="265"/>
    </row>
    <row r="22" spans="1:6" ht="20.100000000000001" customHeight="1">
      <c r="A22" s="265">
        <v>20</v>
      </c>
      <c r="B22" s="265"/>
      <c r="C22" s="265"/>
      <c r="D22" s="265"/>
      <c r="E22" s="265"/>
      <c r="F22" s="265"/>
    </row>
    <row r="23" spans="1:6" ht="20.100000000000001" customHeight="1">
      <c r="A23" s="265">
        <v>21</v>
      </c>
      <c r="B23" s="265"/>
      <c r="C23" s="265"/>
      <c r="D23" s="265"/>
      <c r="E23" s="265"/>
      <c r="F23" s="265"/>
    </row>
    <row r="24" spans="1:6" ht="20.100000000000001" customHeight="1">
      <c r="A24" s="265">
        <v>22</v>
      </c>
      <c r="B24" s="265"/>
      <c r="C24" s="265"/>
      <c r="D24" s="265"/>
      <c r="E24" s="265"/>
      <c r="F24" s="265"/>
    </row>
    <row r="25" spans="1:6" ht="20.100000000000001" customHeight="1">
      <c r="A25" s="265">
        <v>23</v>
      </c>
      <c r="B25" s="265"/>
      <c r="C25" s="265"/>
      <c r="D25" s="265"/>
      <c r="E25" s="265"/>
      <c r="F25" s="265"/>
    </row>
    <row r="26" spans="1:6" ht="20.100000000000001" customHeight="1">
      <c r="A26" s="265">
        <v>24</v>
      </c>
      <c r="B26" s="265"/>
      <c r="C26" s="265"/>
      <c r="D26" s="265"/>
      <c r="E26" s="265"/>
      <c r="F26" s="265"/>
    </row>
    <row r="27" spans="1:6" ht="20.100000000000001" customHeight="1">
      <c r="A27" s="265">
        <v>25</v>
      </c>
      <c r="B27" s="265"/>
      <c r="C27" s="265"/>
      <c r="D27" s="265"/>
      <c r="E27" s="265"/>
      <c r="F27" s="265"/>
    </row>
    <row r="28" spans="1:6" ht="20.100000000000001" customHeight="1">
      <c r="A28" s="265">
        <v>26</v>
      </c>
      <c r="B28" s="265"/>
      <c r="C28" s="265"/>
      <c r="D28" s="265"/>
      <c r="E28" s="265"/>
      <c r="F28" s="265"/>
    </row>
    <row r="29" spans="1:6" ht="20.100000000000001" customHeight="1">
      <c r="A29" s="265">
        <v>27</v>
      </c>
      <c r="B29" s="265"/>
      <c r="C29" s="265"/>
      <c r="D29" s="265"/>
      <c r="E29" s="265"/>
      <c r="F29" s="265"/>
    </row>
    <row r="30" spans="1:6" ht="20.100000000000001" customHeight="1">
      <c r="A30" s="265">
        <v>28</v>
      </c>
      <c r="B30" s="265"/>
      <c r="C30" s="265"/>
      <c r="D30" s="265"/>
      <c r="E30" s="265"/>
      <c r="F30" s="265"/>
    </row>
    <row r="31" spans="1:6" ht="20.100000000000001" customHeight="1">
      <c r="A31" s="265">
        <v>29</v>
      </c>
      <c r="B31" s="265"/>
      <c r="C31" s="265"/>
      <c r="D31" s="265"/>
      <c r="E31" s="265"/>
      <c r="F31" s="265"/>
    </row>
    <row r="32" spans="1:6" ht="20.100000000000001" customHeight="1">
      <c r="A32" s="265">
        <v>30</v>
      </c>
      <c r="B32" s="265"/>
      <c r="C32" s="265"/>
      <c r="D32" s="265"/>
      <c r="E32" s="265"/>
      <c r="F32" s="265"/>
    </row>
    <row r="33" spans="1:6" ht="20.100000000000001" customHeight="1">
      <c r="A33" s="265">
        <v>31</v>
      </c>
      <c r="B33" s="265"/>
      <c r="C33" s="265"/>
      <c r="D33" s="265"/>
      <c r="E33" s="265"/>
      <c r="F33" s="265"/>
    </row>
    <row r="34" spans="1:6" ht="20.100000000000001" customHeight="1">
      <c r="A34" s="265">
        <v>32</v>
      </c>
      <c r="B34" s="265"/>
      <c r="C34" s="265"/>
      <c r="D34" s="265"/>
      <c r="E34" s="265"/>
      <c r="F34" s="265"/>
    </row>
    <row r="35" spans="1:6" ht="20.100000000000001" customHeight="1">
      <c r="A35" s="265">
        <v>33</v>
      </c>
      <c r="B35" s="265"/>
      <c r="C35" s="265"/>
      <c r="D35" s="265"/>
      <c r="E35" s="265"/>
      <c r="F35" s="265"/>
    </row>
    <row r="36" spans="1:6" ht="20.100000000000001" customHeight="1">
      <c r="A36" s="265">
        <v>34</v>
      </c>
      <c r="B36" s="265"/>
      <c r="C36" s="265"/>
      <c r="D36" s="265"/>
      <c r="E36" s="265"/>
      <c r="F36" s="265"/>
    </row>
    <row r="37" spans="1:6" ht="20.100000000000001" customHeight="1">
      <c r="A37" s="265">
        <v>35</v>
      </c>
      <c r="B37" s="265"/>
      <c r="C37" s="265"/>
      <c r="D37" s="265"/>
      <c r="E37" s="265"/>
      <c r="F37" s="265"/>
    </row>
    <row r="38" spans="1:6" ht="20.100000000000001" customHeight="1">
      <c r="A38" s="265">
        <v>36</v>
      </c>
      <c r="B38" s="265"/>
      <c r="C38" s="265"/>
      <c r="D38" s="265"/>
      <c r="E38" s="265"/>
      <c r="F38" s="265"/>
    </row>
    <row r="39" spans="1:6" ht="20.100000000000001" customHeight="1">
      <c r="A39" s="265">
        <v>37</v>
      </c>
      <c r="B39" s="265"/>
      <c r="C39" s="265"/>
      <c r="D39" s="265"/>
      <c r="E39" s="265"/>
      <c r="F39" s="265"/>
    </row>
    <row r="40" spans="1:6" ht="20.100000000000001" customHeight="1">
      <c r="A40" s="265"/>
      <c r="B40" s="265" t="s">
        <v>3</v>
      </c>
      <c r="C40" s="265"/>
      <c r="D40" s="265"/>
      <c r="E40" s="265"/>
      <c r="F40" s="265"/>
    </row>
  </sheetData>
  <mergeCells count="1">
    <mergeCell ref="D1:F1"/>
  </mergeCells>
  <pageMargins left="0.7" right="0.7" top="0.22916666666666666" bottom="0.1979166666666666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O256"/>
  <sheetViews>
    <sheetView view="pageBreakPreview" topLeftCell="A242" zoomScaleNormal="100" zoomScaleSheetLayoutView="100" zoomScalePageLayoutView="70" workbookViewId="0">
      <selection activeCell="H255" sqref="H255"/>
    </sheetView>
  </sheetViews>
  <sheetFormatPr defaultRowHeight="18.75"/>
  <cols>
    <col min="1" max="1" width="5.85546875" style="243" customWidth="1"/>
    <col min="2" max="2" width="43.28515625" style="36" customWidth="1"/>
    <col min="3" max="3" width="5" style="39" customWidth="1"/>
    <col min="4" max="4" width="6.7109375" style="39" customWidth="1"/>
    <col min="5" max="5" width="7" style="39" customWidth="1"/>
    <col min="6" max="6" width="8.140625" style="39" customWidth="1"/>
    <col min="7" max="7" width="7.85546875" style="39" customWidth="1"/>
    <col min="8" max="8" width="9.7109375" style="39" customWidth="1"/>
    <col min="9" max="9" width="9.42578125" style="39" customWidth="1"/>
    <col min="10" max="10" width="9.5703125" style="481" customWidth="1"/>
    <col min="11" max="11" width="10.28515625" style="39" customWidth="1"/>
    <col min="12" max="12" width="9.5703125" style="39" customWidth="1"/>
    <col min="13" max="13" width="14.85546875" style="39" customWidth="1"/>
    <col min="14" max="16384" width="9.140625" style="36"/>
  </cols>
  <sheetData>
    <row r="1" spans="1:15" s="66" customFormat="1">
      <c r="A1" s="850" t="s">
        <v>12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</row>
    <row r="2" spans="1:15" s="66" customFormat="1">
      <c r="A2" s="851" t="s">
        <v>929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</row>
    <row r="3" spans="1:15" s="66" customFormat="1">
      <c r="A3" s="852" t="s">
        <v>159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</row>
    <row r="4" spans="1:15" s="66" customFormat="1">
      <c r="A4" s="243"/>
      <c r="B4" s="67"/>
      <c r="C4" s="68"/>
      <c r="D4" s="68"/>
      <c r="E4" s="68"/>
      <c r="F4" s="68"/>
      <c r="G4" s="68"/>
      <c r="H4" s="68"/>
      <c r="I4" s="68"/>
      <c r="J4" s="479"/>
      <c r="K4" s="68"/>
      <c r="L4" s="68"/>
      <c r="M4" s="68" t="s">
        <v>2</v>
      </c>
    </row>
    <row r="5" spans="1:15" s="66" customFormat="1">
      <c r="A5" s="840" t="s">
        <v>443</v>
      </c>
      <c r="B5" s="840" t="s">
        <v>444</v>
      </c>
      <c r="C5" s="841" t="s">
        <v>445</v>
      </c>
      <c r="D5" s="841"/>
      <c r="E5" s="841" t="s">
        <v>446</v>
      </c>
      <c r="F5" s="841"/>
      <c r="G5" s="841"/>
      <c r="H5" s="840" t="s">
        <v>447</v>
      </c>
      <c r="I5" s="840" t="s">
        <v>448</v>
      </c>
      <c r="J5" s="853" t="s">
        <v>449</v>
      </c>
      <c r="K5" s="839" t="s">
        <v>450</v>
      </c>
      <c r="L5" s="839" t="s">
        <v>451</v>
      </c>
      <c r="M5" s="839" t="s">
        <v>452</v>
      </c>
    </row>
    <row r="6" spans="1:15" s="66" customFormat="1" ht="39" customHeight="1">
      <c r="A6" s="841"/>
      <c r="B6" s="841"/>
      <c r="C6" s="69" t="s">
        <v>13</v>
      </c>
      <c r="D6" s="69" t="s">
        <v>14</v>
      </c>
      <c r="E6" s="69" t="s">
        <v>15</v>
      </c>
      <c r="F6" s="69" t="s">
        <v>16</v>
      </c>
      <c r="G6" s="69" t="s">
        <v>17</v>
      </c>
      <c r="H6" s="841"/>
      <c r="I6" s="841"/>
      <c r="J6" s="854"/>
      <c r="K6" s="840"/>
      <c r="L6" s="840"/>
      <c r="M6" s="840"/>
    </row>
    <row r="7" spans="1:15" s="66" customFormat="1">
      <c r="A7" s="842" t="s">
        <v>744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4"/>
    </row>
    <row r="8" spans="1:15" s="66" customFormat="1" ht="38.25" customHeight="1">
      <c r="A8" s="353">
        <v>1</v>
      </c>
      <c r="B8" s="358" t="s">
        <v>930</v>
      </c>
      <c r="C8" s="353">
        <v>60</v>
      </c>
      <c r="D8" s="353" t="s">
        <v>168</v>
      </c>
      <c r="E8" s="845" t="s">
        <v>931</v>
      </c>
      <c r="F8" s="846"/>
      <c r="G8" s="847"/>
      <c r="H8" s="54">
        <v>340500</v>
      </c>
      <c r="I8" s="49" t="s">
        <v>432</v>
      </c>
      <c r="J8" s="245" t="s">
        <v>932</v>
      </c>
      <c r="K8" s="518">
        <v>2</v>
      </c>
      <c r="L8" s="518">
        <v>2</v>
      </c>
      <c r="M8" s="518">
        <v>2</v>
      </c>
      <c r="O8" s="554">
        <f>SUM(H8:H10)</f>
        <v>928500</v>
      </c>
    </row>
    <row r="9" spans="1:15" s="66" customFormat="1" ht="41.25" customHeight="1">
      <c r="A9" s="353">
        <v>2</v>
      </c>
      <c r="B9" s="358" t="s">
        <v>933</v>
      </c>
      <c r="C9" s="353">
        <v>60</v>
      </c>
      <c r="D9" s="353" t="s">
        <v>168</v>
      </c>
      <c r="E9" s="845" t="s">
        <v>934</v>
      </c>
      <c r="F9" s="846"/>
      <c r="G9" s="847"/>
      <c r="H9" s="54">
        <v>311800</v>
      </c>
      <c r="I9" s="49" t="s">
        <v>432</v>
      </c>
      <c r="J9" s="245" t="s">
        <v>932</v>
      </c>
      <c r="K9" s="686">
        <v>2</v>
      </c>
      <c r="L9" s="686">
        <v>2</v>
      </c>
      <c r="M9" s="686">
        <v>2</v>
      </c>
    </row>
    <row r="10" spans="1:15" s="66" customFormat="1" ht="37.5">
      <c r="A10" s="624">
        <v>3</v>
      </c>
      <c r="B10" s="358" t="s">
        <v>935</v>
      </c>
      <c r="C10" s="624">
        <v>50</v>
      </c>
      <c r="D10" s="624" t="s">
        <v>168</v>
      </c>
      <c r="E10" s="845" t="s">
        <v>936</v>
      </c>
      <c r="F10" s="846"/>
      <c r="G10" s="847"/>
      <c r="H10" s="54">
        <v>276200</v>
      </c>
      <c r="I10" s="49" t="s">
        <v>432</v>
      </c>
      <c r="J10" s="245" t="s">
        <v>932</v>
      </c>
      <c r="K10" s="625">
        <v>2</v>
      </c>
      <c r="L10" s="625">
        <v>1</v>
      </c>
      <c r="M10" s="625">
        <v>2</v>
      </c>
    </row>
    <row r="11" spans="1:15" s="66" customFormat="1">
      <c r="A11" s="842" t="s">
        <v>786</v>
      </c>
      <c r="B11" s="843"/>
      <c r="C11" s="843"/>
      <c r="D11" s="843"/>
      <c r="E11" s="843"/>
      <c r="F11" s="843"/>
      <c r="G11" s="843"/>
      <c r="H11" s="843"/>
      <c r="I11" s="843"/>
      <c r="J11" s="843"/>
      <c r="K11" s="843"/>
      <c r="L11" s="843"/>
      <c r="M11" s="844"/>
    </row>
    <row r="12" spans="1:15" s="66" customFormat="1">
      <c r="A12" s="831" t="s">
        <v>818</v>
      </c>
      <c r="B12" s="831"/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1"/>
    </row>
    <row r="13" spans="1:15" s="66" customFormat="1">
      <c r="A13" s="805" t="s">
        <v>771</v>
      </c>
      <c r="B13" s="805"/>
      <c r="C13" s="805"/>
      <c r="D13" s="805"/>
      <c r="E13" s="805"/>
      <c r="F13" s="805"/>
      <c r="G13" s="805"/>
      <c r="H13" s="805"/>
      <c r="I13" s="805"/>
      <c r="J13" s="805"/>
      <c r="K13" s="805"/>
      <c r="L13" s="805"/>
      <c r="M13" s="805"/>
    </row>
    <row r="14" spans="1:15" s="66" customFormat="1">
      <c r="A14" s="491">
        <v>4</v>
      </c>
      <c r="B14" s="247" t="s">
        <v>937</v>
      </c>
      <c r="C14" s="491">
        <v>90</v>
      </c>
      <c r="D14" s="55" t="s">
        <v>168</v>
      </c>
      <c r="E14" s="809"/>
      <c r="F14" s="810"/>
      <c r="G14" s="811"/>
      <c r="H14" s="55">
        <v>38600</v>
      </c>
      <c r="I14" s="245" t="s">
        <v>169</v>
      </c>
      <c r="J14" s="245" t="s">
        <v>932</v>
      </c>
      <c r="K14" s="512">
        <v>1</v>
      </c>
      <c r="L14" s="512">
        <v>2</v>
      </c>
      <c r="M14" s="512">
        <v>1</v>
      </c>
    </row>
    <row r="15" spans="1:15" s="66" customFormat="1">
      <c r="A15" s="470"/>
      <c r="B15" s="699" t="s">
        <v>211</v>
      </c>
      <c r="C15" s="687"/>
      <c r="D15" s="485"/>
      <c r="E15" s="848"/>
      <c r="F15" s="848"/>
      <c r="G15" s="848"/>
      <c r="H15" s="695"/>
      <c r="I15" s="490"/>
      <c r="J15" s="486"/>
      <c r="K15" s="490"/>
      <c r="L15" s="490"/>
      <c r="M15" s="490"/>
    </row>
    <row r="16" spans="1:15" s="66" customFormat="1">
      <c r="A16" s="470"/>
      <c r="B16" s="699" t="s">
        <v>938</v>
      </c>
      <c r="C16" s="693">
        <v>13</v>
      </c>
      <c r="D16" s="53" t="s">
        <v>168</v>
      </c>
      <c r="E16" s="806"/>
      <c r="F16" s="806"/>
      <c r="G16" s="806"/>
      <c r="H16" s="696">
        <v>2600</v>
      </c>
      <c r="I16" s="490"/>
      <c r="J16" s="486"/>
      <c r="K16" s="490"/>
      <c r="L16" s="490"/>
      <c r="M16" s="490"/>
    </row>
    <row r="17" spans="1:14" s="66" customFormat="1">
      <c r="A17" s="470"/>
      <c r="B17" s="699" t="s">
        <v>791</v>
      </c>
      <c r="C17" s="694"/>
      <c r="D17" s="53"/>
      <c r="E17" s="806"/>
      <c r="F17" s="806"/>
      <c r="G17" s="806"/>
      <c r="H17" s="696"/>
      <c r="I17" s="490"/>
      <c r="J17" s="486"/>
      <c r="K17" s="490"/>
      <c r="L17" s="490"/>
      <c r="M17" s="490"/>
    </row>
    <row r="18" spans="1:14" s="66" customFormat="1">
      <c r="A18" s="445"/>
      <c r="B18" s="699" t="s">
        <v>939</v>
      </c>
      <c r="C18" s="693">
        <v>90</v>
      </c>
      <c r="D18" s="48" t="s">
        <v>168</v>
      </c>
      <c r="E18" s="849"/>
      <c r="F18" s="808"/>
      <c r="G18" s="808"/>
      <c r="H18" s="697">
        <v>13500</v>
      </c>
      <c r="I18" s="494"/>
      <c r="J18" s="480"/>
      <c r="K18" s="494"/>
      <c r="L18" s="494"/>
      <c r="M18" s="494"/>
    </row>
    <row r="19" spans="1:14" s="66" customFormat="1">
      <c r="A19" s="445"/>
      <c r="B19" s="699" t="s">
        <v>940</v>
      </c>
      <c r="C19" s="693">
        <v>90</v>
      </c>
      <c r="D19" s="48" t="s">
        <v>168</v>
      </c>
      <c r="E19" s="806"/>
      <c r="F19" s="806"/>
      <c r="G19" s="806"/>
      <c r="H19" s="697">
        <v>13500</v>
      </c>
      <c r="I19" s="494"/>
      <c r="J19" s="480"/>
      <c r="K19" s="494"/>
      <c r="L19" s="494"/>
      <c r="M19" s="494"/>
    </row>
    <row r="20" spans="1:14" s="66" customFormat="1">
      <c r="A20" s="445"/>
      <c r="B20" s="699" t="s">
        <v>830</v>
      </c>
      <c r="C20" s="694"/>
      <c r="D20" s="48"/>
      <c r="E20" s="806"/>
      <c r="F20" s="806"/>
      <c r="G20" s="806"/>
      <c r="H20" s="697"/>
      <c r="I20" s="494"/>
      <c r="J20" s="480"/>
      <c r="K20" s="495"/>
      <c r="L20" s="494"/>
      <c r="M20" s="494"/>
    </row>
    <row r="21" spans="1:14" s="66" customFormat="1">
      <c r="A21" s="445"/>
      <c r="B21" s="699" t="s">
        <v>831</v>
      </c>
      <c r="C21" s="694">
        <v>3</v>
      </c>
      <c r="D21" s="48" t="s">
        <v>792</v>
      </c>
      <c r="E21" s="808"/>
      <c r="F21" s="808"/>
      <c r="G21" s="808"/>
      <c r="H21" s="697">
        <v>3600</v>
      </c>
      <c r="I21" s="494"/>
      <c r="J21" s="480"/>
      <c r="K21" s="494"/>
      <c r="L21" s="494"/>
      <c r="M21" s="494"/>
    </row>
    <row r="22" spans="1:14" s="66" customFormat="1">
      <c r="A22" s="545"/>
      <c r="B22" s="699" t="s">
        <v>832</v>
      </c>
      <c r="C22" s="694">
        <v>9</v>
      </c>
      <c r="D22" s="483" t="s">
        <v>793</v>
      </c>
      <c r="E22" s="832"/>
      <c r="F22" s="832"/>
      <c r="G22" s="832"/>
      <c r="H22" s="698">
        <v>1350</v>
      </c>
      <c r="I22" s="494"/>
      <c r="J22" s="480"/>
      <c r="K22" s="494"/>
      <c r="L22" s="494"/>
      <c r="M22" s="494"/>
    </row>
    <row r="23" spans="1:14" s="66" customFormat="1">
      <c r="A23" s="545"/>
      <c r="B23" s="567" t="s">
        <v>810</v>
      </c>
      <c r="C23" s="693">
        <v>1</v>
      </c>
      <c r="D23" s="48" t="s">
        <v>7</v>
      </c>
      <c r="E23" s="806"/>
      <c r="F23" s="806"/>
      <c r="G23" s="806"/>
      <c r="H23" s="697">
        <v>4050</v>
      </c>
      <c r="I23" s="494"/>
      <c r="J23" s="480"/>
      <c r="K23" s="494"/>
      <c r="L23" s="494"/>
      <c r="M23" s="494"/>
    </row>
    <row r="24" spans="1:14" s="66" customFormat="1" ht="37.5">
      <c r="A24" s="450">
        <v>5</v>
      </c>
      <c r="B24" s="255" t="s">
        <v>834</v>
      </c>
      <c r="C24" s="55">
        <v>30</v>
      </c>
      <c r="D24" s="55" t="s">
        <v>168</v>
      </c>
      <c r="E24" s="828"/>
      <c r="F24" s="829"/>
      <c r="G24" s="830"/>
      <c r="H24" s="55">
        <v>22200</v>
      </c>
      <c r="I24" s="245" t="s">
        <v>169</v>
      </c>
      <c r="J24" s="245" t="s">
        <v>932</v>
      </c>
      <c r="K24" s="686">
        <v>5</v>
      </c>
      <c r="L24" s="686">
        <v>2</v>
      </c>
      <c r="M24" s="686">
        <v>5</v>
      </c>
    </row>
    <row r="25" spans="1:14" s="66" customFormat="1" ht="37.5">
      <c r="A25" s="482"/>
      <c r="B25" s="250" t="s">
        <v>941</v>
      </c>
      <c r="C25" s="53">
        <v>30</v>
      </c>
      <c r="D25" s="53" t="s">
        <v>168</v>
      </c>
      <c r="E25" s="806" t="s">
        <v>159</v>
      </c>
      <c r="F25" s="806"/>
      <c r="G25" s="806"/>
      <c r="H25" s="53">
        <v>22200</v>
      </c>
      <c r="I25" s="57"/>
      <c r="J25" s="480"/>
      <c r="K25" s="490"/>
      <c r="L25" s="490"/>
      <c r="M25" s="490"/>
    </row>
    <row r="26" spans="1:14" s="66" customFormat="1">
      <c r="A26" s="831" t="s">
        <v>820</v>
      </c>
      <c r="B26" s="831"/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</row>
    <row r="27" spans="1:14" s="66" customFormat="1">
      <c r="A27" s="805" t="s">
        <v>835</v>
      </c>
      <c r="B27" s="805"/>
      <c r="C27" s="805"/>
      <c r="D27" s="805"/>
      <c r="E27" s="805"/>
      <c r="F27" s="805"/>
      <c r="G27" s="805"/>
      <c r="H27" s="805"/>
      <c r="I27" s="805"/>
      <c r="J27" s="805"/>
      <c r="K27" s="805"/>
      <c r="L27" s="805"/>
      <c r="M27" s="805"/>
    </row>
    <row r="28" spans="1:14" s="66" customFormat="1">
      <c r="A28" s="450">
        <v>6</v>
      </c>
      <c r="B28" s="247" t="s">
        <v>836</v>
      </c>
      <c r="C28" s="55">
        <v>75</v>
      </c>
      <c r="D28" s="55" t="s">
        <v>168</v>
      </c>
      <c r="E28" s="828"/>
      <c r="F28" s="829"/>
      <c r="G28" s="830"/>
      <c r="H28" s="55">
        <v>49800</v>
      </c>
      <c r="I28" s="245" t="s">
        <v>169</v>
      </c>
      <c r="J28" s="245" t="s">
        <v>932</v>
      </c>
      <c r="K28" s="512">
        <v>2</v>
      </c>
      <c r="L28" s="512">
        <v>2</v>
      </c>
      <c r="M28" s="512">
        <v>2</v>
      </c>
    </row>
    <row r="29" spans="1:14" s="66" customFormat="1">
      <c r="A29" s="482"/>
      <c r="B29" s="57" t="s">
        <v>808</v>
      </c>
      <c r="C29" s="57"/>
      <c r="D29" s="251"/>
      <c r="E29" s="806"/>
      <c r="F29" s="806"/>
      <c r="G29" s="806"/>
      <c r="H29" s="251"/>
      <c r="I29" s="494"/>
      <c r="J29" s="498"/>
      <c r="K29" s="494"/>
      <c r="L29" s="494"/>
      <c r="M29" s="494"/>
    </row>
    <row r="30" spans="1:14" s="66" customFormat="1">
      <c r="A30" s="482"/>
      <c r="B30" s="57" t="s">
        <v>942</v>
      </c>
      <c r="C30" s="711">
        <v>75</v>
      </c>
      <c r="D30" s="251" t="s">
        <v>168</v>
      </c>
      <c r="E30" s="822" t="s">
        <v>945</v>
      </c>
      <c r="F30" s="823"/>
      <c r="G30" s="824"/>
      <c r="H30" s="251">
        <v>41250</v>
      </c>
      <c r="I30" s="494"/>
      <c r="J30" s="498"/>
      <c r="K30" s="494"/>
      <c r="L30" s="494"/>
      <c r="M30" s="494"/>
      <c r="N30" s="181"/>
    </row>
    <row r="31" spans="1:14" s="66" customFormat="1" ht="55.5" customHeight="1">
      <c r="A31" s="482"/>
      <c r="B31" s="444" t="s">
        <v>805</v>
      </c>
      <c r="C31" s="712">
        <v>1</v>
      </c>
      <c r="D31" s="48" t="s">
        <v>7</v>
      </c>
      <c r="E31" s="825" t="s">
        <v>946</v>
      </c>
      <c r="F31" s="826"/>
      <c r="G31" s="827"/>
      <c r="H31" s="251">
        <v>8550</v>
      </c>
      <c r="I31" s="494"/>
      <c r="J31" s="498"/>
      <c r="K31" s="494"/>
      <c r="L31" s="494"/>
      <c r="M31" s="494"/>
    </row>
    <row r="32" spans="1:14" s="66" customFormat="1">
      <c r="A32" s="805" t="s">
        <v>943</v>
      </c>
      <c r="B32" s="805"/>
      <c r="C32" s="805"/>
      <c r="D32" s="805"/>
      <c r="E32" s="805"/>
      <c r="F32" s="805"/>
      <c r="G32" s="805"/>
      <c r="H32" s="805"/>
      <c r="I32" s="805"/>
      <c r="J32" s="805"/>
      <c r="K32" s="805"/>
      <c r="L32" s="805"/>
      <c r="M32" s="805"/>
    </row>
    <row r="33" spans="1:13" s="66" customFormat="1">
      <c r="A33" s="450">
        <v>7</v>
      </c>
      <c r="B33" s="247" t="s">
        <v>944</v>
      </c>
      <c r="C33" s="55">
        <v>218</v>
      </c>
      <c r="D33" s="55" t="s">
        <v>168</v>
      </c>
      <c r="E33" s="807"/>
      <c r="F33" s="807"/>
      <c r="G33" s="807"/>
      <c r="H33" s="55">
        <v>163500</v>
      </c>
      <c r="I33" s="245" t="s">
        <v>169</v>
      </c>
      <c r="J33" s="245" t="s">
        <v>932</v>
      </c>
      <c r="K33" s="512">
        <v>2</v>
      </c>
      <c r="L33" s="512">
        <v>2</v>
      </c>
      <c r="M33" s="512">
        <v>2</v>
      </c>
    </row>
    <row r="34" spans="1:13" s="66" customFormat="1">
      <c r="A34" s="482"/>
      <c r="B34" s="57" t="s">
        <v>824</v>
      </c>
      <c r="C34" s="57"/>
      <c r="D34" s="500"/>
      <c r="E34" s="808"/>
      <c r="F34" s="808"/>
      <c r="G34" s="808"/>
      <c r="H34" s="48"/>
      <c r="I34" s="494"/>
      <c r="J34" s="501"/>
      <c r="K34" s="494"/>
      <c r="L34" s="494"/>
      <c r="M34" s="494"/>
    </row>
    <row r="35" spans="1:13" s="66" customFormat="1" ht="18.75" customHeight="1">
      <c r="A35" s="482"/>
      <c r="B35" s="57" t="s">
        <v>838</v>
      </c>
      <c r="C35" s="454">
        <v>218</v>
      </c>
      <c r="D35" s="53" t="s">
        <v>168</v>
      </c>
      <c r="E35" s="833" t="s">
        <v>948</v>
      </c>
      <c r="F35" s="834"/>
      <c r="G35" s="835"/>
      <c r="H35" s="48">
        <v>68900</v>
      </c>
      <c r="I35" s="494"/>
      <c r="J35" s="501"/>
      <c r="K35" s="494"/>
      <c r="L35" s="494"/>
      <c r="M35" s="494"/>
    </row>
    <row r="36" spans="1:13" s="66" customFormat="1">
      <c r="A36" s="482"/>
      <c r="B36" s="57" t="s">
        <v>644</v>
      </c>
      <c r="C36" s="454">
        <v>218</v>
      </c>
      <c r="D36" s="53" t="s">
        <v>947</v>
      </c>
      <c r="E36" s="836"/>
      <c r="F36" s="837"/>
      <c r="G36" s="838"/>
      <c r="H36" s="48">
        <v>76300</v>
      </c>
      <c r="I36" s="494"/>
      <c r="J36" s="501"/>
      <c r="K36" s="494"/>
      <c r="L36" s="494"/>
      <c r="M36" s="494"/>
    </row>
    <row r="37" spans="1:13" s="66" customFormat="1" ht="61.5" customHeight="1">
      <c r="A37" s="482"/>
      <c r="B37" s="57" t="s">
        <v>809</v>
      </c>
      <c r="C37" s="454">
        <v>1</v>
      </c>
      <c r="D37" s="48" t="s">
        <v>7</v>
      </c>
      <c r="E37" s="825" t="s">
        <v>949</v>
      </c>
      <c r="F37" s="826"/>
      <c r="G37" s="827"/>
      <c r="H37" s="48">
        <v>18300</v>
      </c>
      <c r="I37" s="494"/>
      <c r="J37" s="501"/>
      <c r="K37" s="495"/>
      <c r="L37" s="494"/>
      <c r="M37" s="495"/>
    </row>
    <row r="38" spans="1:13" s="66" customFormat="1" ht="21" customHeight="1">
      <c r="A38" s="805" t="s">
        <v>950</v>
      </c>
      <c r="B38" s="805"/>
      <c r="C38" s="805"/>
      <c r="D38" s="805"/>
      <c r="E38" s="805"/>
      <c r="F38" s="805"/>
      <c r="G38" s="805"/>
      <c r="H38" s="805"/>
      <c r="I38" s="805"/>
      <c r="J38" s="805"/>
      <c r="K38" s="805"/>
      <c r="L38" s="805"/>
      <c r="M38" s="805"/>
    </row>
    <row r="39" spans="1:13" s="66" customFormat="1" ht="37.5">
      <c r="A39" s="450">
        <v>8</v>
      </c>
      <c r="B39" s="247" t="s">
        <v>757</v>
      </c>
      <c r="C39" s="55">
        <v>50</v>
      </c>
      <c r="D39" s="55" t="s">
        <v>168</v>
      </c>
      <c r="E39" s="809"/>
      <c r="F39" s="810"/>
      <c r="G39" s="811"/>
      <c r="H39" s="55">
        <v>100000</v>
      </c>
      <c r="I39" s="245" t="s">
        <v>169</v>
      </c>
      <c r="J39" s="245" t="s">
        <v>932</v>
      </c>
      <c r="K39" s="690">
        <v>2</v>
      </c>
      <c r="L39" s="690">
        <v>2</v>
      </c>
      <c r="M39" s="690">
        <v>2</v>
      </c>
    </row>
    <row r="40" spans="1:13" s="66" customFormat="1" ht="37.5">
      <c r="A40" s="258"/>
      <c r="B40" s="429" t="s">
        <v>951</v>
      </c>
      <c r="C40" s="429"/>
      <c r="D40" s="48"/>
      <c r="E40" s="806"/>
      <c r="F40" s="806"/>
      <c r="G40" s="806"/>
      <c r="H40" s="53"/>
      <c r="I40" s="441"/>
      <c r="J40" s="480"/>
      <c r="K40" s="441"/>
      <c r="L40" s="441"/>
      <c r="M40" s="441"/>
    </row>
    <row r="41" spans="1:13" s="66" customFormat="1" ht="37.5">
      <c r="A41" s="258"/>
      <c r="B41" s="57" t="s">
        <v>952</v>
      </c>
      <c r="C41" s="57"/>
      <c r="D41" s="53"/>
      <c r="E41" s="806"/>
      <c r="F41" s="806"/>
      <c r="G41" s="806"/>
      <c r="H41" s="48"/>
      <c r="I41" s="441"/>
      <c r="J41" s="480"/>
      <c r="K41" s="441"/>
      <c r="L41" s="441"/>
      <c r="M41" s="441"/>
    </row>
    <row r="42" spans="1:13" s="66" customFormat="1" ht="37.5">
      <c r="A42" s="258"/>
      <c r="B42" s="57" t="s">
        <v>953</v>
      </c>
      <c r="C42" s="454">
        <v>50</v>
      </c>
      <c r="D42" s="48" t="s">
        <v>168</v>
      </c>
      <c r="E42" s="806" t="s">
        <v>668</v>
      </c>
      <c r="F42" s="806"/>
      <c r="G42" s="806"/>
      <c r="H42" s="48">
        <v>7500</v>
      </c>
      <c r="I42" s="441"/>
      <c r="J42" s="480"/>
      <c r="K42" s="441"/>
      <c r="L42" s="441"/>
      <c r="M42" s="441"/>
    </row>
    <row r="43" spans="1:13" s="66" customFormat="1">
      <c r="A43" s="258"/>
      <c r="B43" s="57" t="s">
        <v>954</v>
      </c>
      <c r="C43" s="493">
        <v>50</v>
      </c>
      <c r="D43" s="48" t="s">
        <v>168</v>
      </c>
      <c r="E43" s="806" t="s">
        <v>668</v>
      </c>
      <c r="F43" s="806"/>
      <c r="G43" s="806"/>
      <c r="H43" s="48">
        <v>2500</v>
      </c>
      <c r="I43" s="441"/>
      <c r="J43" s="480"/>
      <c r="K43" s="441"/>
      <c r="L43" s="441"/>
      <c r="M43" s="441"/>
    </row>
    <row r="44" spans="1:13" s="66" customFormat="1" ht="37.5">
      <c r="A44" s="258"/>
      <c r="B44" s="57" t="s">
        <v>955</v>
      </c>
      <c r="C44" s="493">
        <v>100</v>
      </c>
      <c r="D44" s="48" t="s">
        <v>171</v>
      </c>
      <c r="E44" s="806" t="s">
        <v>668</v>
      </c>
      <c r="F44" s="806"/>
      <c r="G44" s="806"/>
      <c r="H44" s="48">
        <v>45000</v>
      </c>
      <c r="I44" s="441"/>
      <c r="J44" s="480"/>
      <c r="K44" s="441"/>
      <c r="L44" s="441"/>
      <c r="M44" s="513"/>
    </row>
    <row r="45" spans="1:13" s="66" customFormat="1">
      <c r="A45" s="258"/>
      <c r="B45" s="57" t="s">
        <v>956</v>
      </c>
      <c r="C45" s="689">
        <v>1000</v>
      </c>
      <c r="D45" s="689" t="s">
        <v>171</v>
      </c>
      <c r="E45" s="806" t="s">
        <v>799</v>
      </c>
      <c r="F45" s="806"/>
      <c r="G45" s="806"/>
      <c r="H45" s="48">
        <v>17500</v>
      </c>
      <c r="I45" s="441"/>
      <c r="J45" s="480"/>
      <c r="K45" s="441"/>
      <c r="L45" s="441"/>
      <c r="M45" s="441"/>
    </row>
    <row r="46" spans="1:13" s="66" customFormat="1">
      <c r="A46" s="258"/>
      <c r="B46" s="57" t="s">
        <v>957</v>
      </c>
      <c r="C46" s="493"/>
      <c r="D46" s="48"/>
      <c r="E46" s="806"/>
      <c r="F46" s="806"/>
      <c r="G46" s="806"/>
      <c r="H46" s="48"/>
      <c r="I46" s="441"/>
      <c r="J46" s="480"/>
      <c r="K46" s="441"/>
      <c r="L46" s="441"/>
      <c r="M46" s="441"/>
    </row>
    <row r="47" spans="1:13" s="66" customFormat="1">
      <c r="A47" s="258"/>
      <c r="B47" s="57" t="s">
        <v>958</v>
      </c>
      <c r="C47" s="493">
        <v>25</v>
      </c>
      <c r="D47" s="48" t="s">
        <v>168</v>
      </c>
      <c r="E47" s="806" t="s">
        <v>799</v>
      </c>
      <c r="F47" s="806"/>
      <c r="G47" s="806"/>
      <c r="H47" s="48">
        <v>3750</v>
      </c>
      <c r="I47" s="441"/>
      <c r="J47" s="480"/>
      <c r="K47" s="441"/>
      <c r="L47" s="441"/>
      <c r="M47" s="441"/>
    </row>
    <row r="48" spans="1:13" s="66" customFormat="1">
      <c r="A48" s="258"/>
      <c r="B48" s="57" t="s">
        <v>959</v>
      </c>
      <c r="C48" s="689">
        <v>1000</v>
      </c>
      <c r="D48" s="689" t="s">
        <v>171</v>
      </c>
      <c r="E48" s="806" t="s">
        <v>799</v>
      </c>
      <c r="F48" s="806"/>
      <c r="G48" s="806"/>
      <c r="H48" s="48">
        <v>16250</v>
      </c>
      <c r="I48" s="441"/>
      <c r="J48" s="480"/>
      <c r="K48" s="441"/>
      <c r="L48" s="441"/>
      <c r="M48" s="441"/>
    </row>
    <row r="49" spans="1:15" s="66" customFormat="1">
      <c r="A49" s="258"/>
      <c r="B49" s="57" t="s">
        <v>960</v>
      </c>
      <c r="C49" s="493">
        <v>1</v>
      </c>
      <c r="D49" s="251" t="s">
        <v>7</v>
      </c>
      <c r="E49" s="806" t="s">
        <v>961</v>
      </c>
      <c r="F49" s="806"/>
      <c r="G49" s="806"/>
      <c r="H49" s="48">
        <v>7500</v>
      </c>
      <c r="I49" s="441"/>
      <c r="J49" s="480"/>
      <c r="K49" s="441"/>
      <c r="L49" s="441"/>
      <c r="M49" s="441"/>
    </row>
    <row r="50" spans="1:15" s="66" customFormat="1">
      <c r="A50" s="805" t="s">
        <v>962</v>
      </c>
      <c r="B50" s="805"/>
      <c r="C50" s="805"/>
      <c r="D50" s="805"/>
      <c r="E50" s="805"/>
      <c r="F50" s="805"/>
      <c r="G50" s="805"/>
      <c r="H50" s="805"/>
      <c r="I50" s="805"/>
      <c r="J50" s="805"/>
      <c r="K50" s="805"/>
      <c r="L50" s="805"/>
      <c r="M50" s="805"/>
    </row>
    <row r="51" spans="1:15" s="66" customFormat="1">
      <c r="A51" s="450">
        <v>9</v>
      </c>
      <c r="B51" s="247" t="s">
        <v>963</v>
      </c>
      <c r="C51" s="55">
        <v>124</v>
      </c>
      <c r="D51" s="55" t="s">
        <v>168</v>
      </c>
      <c r="E51" s="809"/>
      <c r="F51" s="810"/>
      <c r="G51" s="811"/>
      <c r="H51" s="55">
        <v>34100</v>
      </c>
      <c r="I51" s="245" t="s">
        <v>169</v>
      </c>
      <c r="J51" s="245" t="s">
        <v>932</v>
      </c>
      <c r="K51" s="690">
        <v>2</v>
      </c>
      <c r="L51" s="690">
        <v>2</v>
      </c>
      <c r="M51" s="690">
        <v>2</v>
      </c>
    </row>
    <row r="52" spans="1:15" s="66" customFormat="1">
      <c r="A52" s="482"/>
      <c r="B52" s="250" t="s">
        <v>964</v>
      </c>
      <c r="C52" s="454">
        <v>124</v>
      </c>
      <c r="D52" s="53" t="s">
        <v>168</v>
      </c>
      <c r="E52" s="806" t="s">
        <v>965</v>
      </c>
      <c r="F52" s="806"/>
      <c r="G52" s="806"/>
      <c r="H52" s="53">
        <v>21700</v>
      </c>
      <c r="I52" s="445"/>
      <c r="J52" s="487"/>
      <c r="K52" s="484"/>
      <c r="L52" s="490"/>
      <c r="M52" s="490"/>
    </row>
    <row r="53" spans="1:15" s="66" customFormat="1">
      <c r="A53" s="482"/>
      <c r="B53" s="250" t="s">
        <v>839</v>
      </c>
      <c r="C53" s="454">
        <v>124</v>
      </c>
      <c r="D53" s="53" t="s">
        <v>284</v>
      </c>
      <c r="E53" s="806" t="s">
        <v>965</v>
      </c>
      <c r="F53" s="806"/>
      <c r="G53" s="806"/>
      <c r="H53" s="53">
        <v>9300</v>
      </c>
      <c r="I53" s="445"/>
      <c r="J53" s="487"/>
      <c r="K53" s="484"/>
      <c r="L53" s="490"/>
      <c r="M53" s="490"/>
      <c r="N53" s="181"/>
    </row>
    <row r="54" spans="1:15" s="66" customFormat="1">
      <c r="A54" s="688"/>
      <c r="B54" s="250" t="s">
        <v>801</v>
      </c>
      <c r="C54" s="493">
        <v>1</v>
      </c>
      <c r="D54" s="251" t="s">
        <v>7</v>
      </c>
      <c r="E54" s="818" t="s">
        <v>966</v>
      </c>
      <c r="F54" s="819"/>
      <c r="G54" s="820"/>
      <c r="H54" s="53">
        <v>3100</v>
      </c>
      <c r="I54" s="445"/>
      <c r="J54" s="487"/>
      <c r="K54" s="484"/>
      <c r="L54" s="490"/>
      <c r="M54" s="490"/>
    </row>
    <row r="55" spans="1:15" s="66" customFormat="1">
      <c r="A55" s="805" t="s">
        <v>772</v>
      </c>
      <c r="B55" s="805"/>
      <c r="C55" s="805"/>
      <c r="D55" s="805"/>
      <c r="E55" s="805"/>
      <c r="F55" s="805"/>
      <c r="G55" s="805"/>
      <c r="H55" s="805"/>
      <c r="I55" s="805"/>
      <c r="J55" s="805"/>
      <c r="K55" s="805"/>
      <c r="L55" s="805"/>
      <c r="M55" s="805"/>
    </row>
    <row r="56" spans="1:15" s="66" customFormat="1">
      <c r="A56" s="450">
        <v>10</v>
      </c>
      <c r="B56" s="247" t="s">
        <v>291</v>
      </c>
      <c r="C56" s="55">
        <v>37</v>
      </c>
      <c r="D56" s="55" t="s">
        <v>284</v>
      </c>
      <c r="E56" s="807"/>
      <c r="F56" s="807"/>
      <c r="G56" s="807"/>
      <c r="H56" s="55">
        <v>257800</v>
      </c>
      <c r="I56" s="245" t="s">
        <v>169</v>
      </c>
      <c r="J56" s="245" t="s">
        <v>932</v>
      </c>
      <c r="K56" s="690">
        <v>2</v>
      </c>
      <c r="L56" s="690">
        <v>2</v>
      </c>
      <c r="M56" s="690">
        <v>2</v>
      </c>
    </row>
    <row r="57" spans="1:15" s="66" customFormat="1">
      <c r="A57" s="499"/>
      <c r="B57" s="57" t="s">
        <v>967</v>
      </c>
      <c r="C57" s="53">
        <v>37</v>
      </c>
      <c r="D57" s="53" t="s">
        <v>284</v>
      </c>
      <c r="E57" s="808" t="s">
        <v>205</v>
      </c>
      <c r="F57" s="808"/>
      <c r="G57" s="808"/>
      <c r="H57" s="53">
        <v>172600</v>
      </c>
      <c r="I57" s="484"/>
      <c r="J57" s="487"/>
      <c r="K57" s="490"/>
      <c r="L57" s="490"/>
      <c r="M57" s="503"/>
    </row>
    <row r="58" spans="1:15" s="66" customFormat="1" ht="37.5">
      <c r="A58" s="499"/>
      <c r="B58" s="57" t="s">
        <v>968</v>
      </c>
      <c r="C58" s="48"/>
      <c r="D58" s="48"/>
      <c r="E58" s="821"/>
      <c r="F58" s="821"/>
      <c r="G58" s="821"/>
      <c r="H58" s="53"/>
      <c r="I58" s="484"/>
      <c r="J58" s="487"/>
      <c r="K58" s="490"/>
      <c r="L58" s="490"/>
      <c r="M58" s="504"/>
      <c r="O58" s="181"/>
    </row>
    <row r="59" spans="1:15" s="66" customFormat="1">
      <c r="A59" s="499"/>
      <c r="B59" s="57" t="s">
        <v>969</v>
      </c>
      <c r="C59" s="48">
        <v>2</v>
      </c>
      <c r="D59" s="48" t="s">
        <v>198</v>
      </c>
      <c r="E59" s="818" t="s">
        <v>966</v>
      </c>
      <c r="F59" s="819"/>
      <c r="G59" s="820"/>
      <c r="H59" s="48">
        <v>12000</v>
      </c>
      <c r="I59" s="484"/>
      <c r="J59" s="487"/>
      <c r="K59" s="490"/>
      <c r="L59" s="490"/>
      <c r="M59" s="503"/>
    </row>
    <row r="60" spans="1:15" s="66" customFormat="1">
      <c r="A60" s="499"/>
      <c r="B60" s="57" t="s">
        <v>970</v>
      </c>
      <c r="C60" s="48">
        <v>2</v>
      </c>
      <c r="D60" s="48" t="s">
        <v>198</v>
      </c>
      <c r="E60" s="821" t="s">
        <v>205</v>
      </c>
      <c r="F60" s="821"/>
      <c r="G60" s="821"/>
      <c r="H60" s="48">
        <v>27000</v>
      </c>
      <c r="I60" s="489"/>
      <c r="J60" s="487"/>
      <c r="K60" s="490"/>
      <c r="L60" s="490"/>
      <c r="M60" s="503"/>
    </row>
    <row r="61" spans="1:15" s="66" customFormat="1">
      <c r="A61" s="499"/>
      <c r="B61" s="57" t="s">
        <v>971</v>
      </c>
      <c r="C61" s="48">
        <v>1</v>
      </c>
      <c r="D61" s="48" t="s">
        <v>7</v>
      </c>
      <c r="E61" s="818" t="s">
        <v>966</v>
      </c>
      <c r="F61" s="819"/>
      <c r="G61" s="820"/>
      <c r="H61" s="48">
        <v>1800</v>
      </c>
      <c r="I61" s="484"/>
      <c r="J61" s="487"/>
      <c r="K61" s="490"/>
      <c r="L61" s="490"/>
      <c r="M61" s="503"/>
    </row>
    <row r="62" spans="1:15" s="66" customFormat="1" ht="37.5" customHeight="1">
      <c r="A62" s="700"/>
      <c r="B62" s="57" t="s">
        <v>801</v>
      </c>
      <c r="C62" s="507">
        <v>1</v>
      </c>
      <c r="D62" s="48" t="s">
        <v>7</v>
      </c>
      <c r="E62" s="812" t="s">
        <v>972</v>
      </c>
      <c r="F62" s="813"/>
      <c r="G62" s="814"/>
      <c r="H62" s="48">
        <v>44400</v>
      </c>
      <c r="I62" s="484"/>
      <c r="J62" s="487"/>
      <c r="K62" s="490"/>
      <c r="L62" s="490"/>
      <c r="M62" s="503"/>
    </row>
    <row r="63" spans="1:15" s="66" customFormat="1">
      <c r="A63" s="805" t="s">
        <v>822</v>
      </c>
      <c r="B63" s="805"/>
      <c r="C63" s="805"/>
      <c r="D63" s="805"/>
      <c r="E63" s="805"/>
      <c r="F63" s="805"/>
      <c r="G63" s="805"/>
      <c r="H63" s="805"/>
      <c r="I63" s="805"/>
      <c r="J63" s="805"/>
      <c r="K63" s="805"/>
      <c r="L63" s="805"/>
      <c r="M63" s="805"/>
    </row>
    <row r="64" spans="1:15" s="66" customFormat="1">
      <c r="A64" s="450">
        <v>11</v>
      </c>
      <c r="B64" s="247" t="s">
        <v>647</v>
      </c>
      <c r="C64" s="505">
        <v>52</v>
      </c>
      <c r="D64" s="505" t="s">
        <v>168</v>
      </c>
      <c r="E64" s="809"/>
      <c r="F64" s="810"/>
      <c r="G64" s="811"/>
      <c r="H64" s="505">
        <v>63400</v>
      </c>
      <c r="I64" s="245" t="s">
        <v>169</v>
      </c>
      <c r="J64" s="245" t="s">
        <v>932</v>
      </c>
      <c r="K64" s="690">
        <v>2</v>
      </c>
      <c r="L64" s="690">
        <v>2</v>
      </c>
      <c r="M64" s="690">
        <v>2</v>
      </c>
    </row>
    <row r="65" spans="1:15" s="66" customFormat="1">
      <c r="A65" s="688"/>
      <c r="B65" s="494" t="s">
        <v>973</v>
      </c>
      <c r="C65" s="701"/>
      <c r="D65" s="701"/>
      <c r="E65" s="815"/>
      <c r="F65" s="816"/>
      <c r="G65" s="817"/>
      <c r="H65" s="446"/>
      <c r="I65" s="494"/>
      <c r="J65" s="480"/>
      <c r="K65" s="494"/>
      <c r="L65" s="494"/>
      <c r="M65" s="506"/>
    </row>
    <row r="66" spans="1:15" s="66" customFormat="1">
      <c r="A66" s="688"/>
      <c r="B66" s="57" t="s">
        <v>974</v>
      </c>
      <c r="C66" s="53">
        <v>52</v>
      </c>
      <c r="D66" s="53" t="s">
        <v>168</v>
      </c>
      <c r="E66" s="815" t="s">
        <v>837</v>
      </c>
      <c r="F66" s="816"/>
      <c r="G66" s="817"/>
      <c r="H66" s="447">
        <v>7800</v>
      </c>
      <c r="I66" s="494"/>
      <c r="J66" s="480"/>
      <c r="K66" s="494"/>
      <c r="L66" s="494"/>
      <c r="M66" s="494"/>
    </row>
    <row r="67" spans="1:15" s="66" customFormat="1" ht="37.5">
      <c r="A67" s="688"/>
      <c r="B67" s="57" t="s">
        <v>975</v>
      </c>
      <c r="C67" s="53">
        <v>1</v>
      </c>
      <c r="D67" s="53" t="s">
        <v>176</v>
      </c>
      <c r="E67" s="815" t="s">
        <v>669</v>
      </c>
      <c r="F67" s="816"/>
      <c r="G67" s="817"/>
      <c r="H67" s="447">
        <v>53000</v>
      </c>
      <c r="I67" s="494"/>
      <c r="J67" s="480"/>
      <c r="K67" s="494"/>
      <c r="L67" s="494"/>
      <c r="M67" s="494"/>
      <c r="O67" s="180"/>
    </row>
    <row r="68" spans="1:15" s="66" customFormat="1" ht="44.25" customHeight="1">
      <c r="A68" s="688"/>
      <c r="B68" s="57" t="s">
        <v>809</v>
      </c>
      <c r="C68" s="48">
        <v>1</v>
      </c>
      <c r="D68" s="48" t="s">
        <v>7</v>
      </c>
      <c r="E68" s="812" t="s">
        <v>976</v>
      </c>
      <c r="F68" s="813"/>
      <c r="G68" s="814"/>
      <c r="H68" s="447">
        <v>2600</v>
      </c>
      <c r="I68" s="494"/>
      <c r="J68" s="480"/>
      <c r="K68" s="494"/>
      <c r="L68" s="494"/>
      <c r="M68" s="494"/>
    </row>
    <row r="69" spans="1:15" s="66" customFormat="1">
      <c r="A69" s="450">
        <v>12</v>
      </c>
      <c r="B69" s="247" t="s">
        <v>841</v>
      </c>
      <c r="C69" s="55">
        <v>50</v>
      </c>
      <c r="D69" s="55" t="s">
        <v>168</v>
      </c>
      <c r="E69" s="809"/>
      <c r="F69" s="810"/>
      <c r="G69" s="811"/>
      <c r="H69" s="55">
        <v>22500</v>
      </c>
      <c r="I69" s="245" t="s">
        <v>169</v>
      </c>
      <c r="J69" s="245" t="s">
        <v>932</v>
      </c>
      <c r="K69" s="690">
        <v>2</v>
      </c>
      <c r="L69" s="690">
        <v>2</v>
      </c>
      <c r="M69" s="690">
        <v>2</v>
      </c>
    </row>
    <row r="70" spans="1:15" s="66" customFormat="1">
      <c r="A70" s="482"/>
      <c r="B70" s="452" t="s">
        <v>977</v>
      </c>
      <c r="C70" s="492">
        <v>250</v>
      </c>
      <c r="D70" s="44" t="s">
        <v>168</v>
      </c>
      <c r="E70" s="808" t="s">
        <v>667</v>
      </c>
      <c r="F70" s="808"/>
      <c r="G70" s="808"/>
      <c r="H70" s="48">
        <v>2500</v>
      </c>
      <c r="I70" s="445"/>
      <c r="J70" s="508"/>
      <c r="K70" s="57"/>
      <c r="L70" s="494"/>
      <c r="M70" s="494"/>
    </row>
    <row r="71" spans="1:15" s="66" customFormat="1" ht="18.75" customHeight="1">
      <c r="A71" s="482"/>
      <c r="B71" s="452" t="s">
        <v>978</v>
      </c>
      <c r="C71" s="492">
        <v>50</v>
      </c>
      <c r="D71" s="689" t="s">
        <v>168</v>
      </c>
      <c r="E71" s="808" t="s">
        <v>667</v>
      </c>
      <c r="F71" s="808"/>
      <c r="G71" s="808"/>
      <c r="H71" s="48">
        <v>15000</v>
      </c>
      <c r="I71" s="445"/>
      <c r="J71" s="508"/>
      <c r="K71" s="57"/>
      <c r="L71" s="494"/>
      <c r="M71" s="494"/>
      <c r="O71" s="181"/>
    </row>
    <row r="72" spans="1:15" s="66" customFormat="1" ht="39" customHeight="1">
      <c r="A72" s="482"/>
      <c r="B72" s="250" t="s">
        <v>801</v>
      </c>
      <c r="C72" s="454">
        <v>1</v>
      </c>
      <c r="D72" s="48" t="s">
        <v>7</v>
      </c>
      <c r="E72" s="812" t="s">
        <v>979</v>
      </c>
      <c r="F72" s="813"/>
      <c r="G72" s="814"/>
      <c r="H72" s="48">
        <v>5000</v>
      </c>
      <c r="I72" s="445"/>
      <c r="J72" s="508"/>
      <c r="K72" s="57"/>
      <c r="L72" s="494"/>
      <c r="M72" s="494"/>
    </row>
    <row r="73" spans="1:15" s="66" customFormat="1">
      <c r="A73" s="450">
        <v>13</v>
      </c>
      <c r="B73" s="247" t="s">
        <v>980</v>
      </c>
      <c r="C73" s="55">
        <v>30</v>
      </c>
      <c r="D73" s="55" t="s">
        <v>168</v>
      </c>
      <c r="E73" s="809"/>
      <c r="F73" s="810"/>
      <c r="G73" s="811"/>
      <c r="H73" s="55">
        <v>39680</v>
      </c>
      <c r="I73" s="245" t="s">
        <v>169</v>
      </c>
      <c r="J73" s="245" t="s">
        <v>932</v>
      </c>
      <c r="K73" s="690">
        <v>2</v>
      </c>
      <c r="L73" s="690">
        <v>2</v>
      </c>
      <c r="M73" s="690">
        <v>2</v>
      </c>
    </row>
    <row r="74" spans="1:15" s="66" customFormat="1" ht="37.5">
      <c r="A74" s="482"/>
      <c r="B74" s="57" t="s">
        <v>981</v>
      </c>
      <c r="C74" s="454">
        <v>30</v>
      </c>
      <c r="D74" s="53" t="s">
        <v>168</v>
      </c>
      <c r="E74" s="808" t="s">
        <v>823</v>
      </c>
      <c r="F74" s="808"/>
      <c r="G74" s="808"/>
      <c r="H74" s="53">
        <v>5100</v>
      </c>
      <c r="I74" s="494"/>
      <c r="J74" s="480"/>
      <c r="K74" s="494"/>
      <c r="L74" s="494"/>
      <c r="M74" s="494"/>
      <c r="O74" s="181"/>
    </row>
    <row r="75" spans="1:15" s="66" customFormat="1" ht="18.75" customHeight="1">
      <c r="A75" s="482"/>
      <c r="B75" s="57" t="s">
        <v>842</v>
      </c>
      <c r="C75" s="454">
        <v>1</v>
      </c>
      <c r="D75" s="53" t="s">
        <v>284</v>
      </c>
      <c r="E75" s="808" t="s">
        <v>823</v>
      </c>
      <c r="F75" s="808"/>
      <c r="G75" s="808"/>
      <c r="H75" s="48">
        <v>30000</v>
      </c>
      <c r="I75" s="494"/>
      <c r="J75" s="480"/>
      <c r="K75" s="494"/>
      <c r="L75" s="494"/>
      <c r="M75" s="494"/>
    </row>
    <row r="76" spans="1:15" s="66" customFormat="1">
      <c r="A76" s="688"/>
      <c r="B76" s="57" t="s">
        <v>801</v>
      </c>
      <c r="C76" s="454">
        <v>1</v>
      </c>
      <c r="D76" s="53" t="s">
        <v>7</v>
      </c>
      <c r="E76" s="808" t="s">
        <v>982</v>
      </c>
      <c r="F76" s="808"/>
      <c r="G76" s="808"/>
      <c r="H76" s="48">
        <v>4580</v>
      </c>
      <c r="I76" s="494"/>
      <c r="J76" s="480"/>
      <c r="K76" s="494"/>
      <c r="L76" s="494"/>
      <c r="M76" s="494"/>
    </row>
    <row r="77" spans="1:15" s="66" customFormat="1">
      <c r="A77" s="690">
        <v>14</v>
      </c>
      <c r="B77" s="247" t="s">
        <v>843</v>
      </c>
      <c r="C77" s="55">
        <v>125</v>
      </c>
      <c r="D77" s="55" t="s">
        <v>168</v>
      </c>
      <c r="E77" s="809"/>
      <c r="F77" s="810"/>
      <c r="G77" s="811"/>
      <c r="H77" s="55">
        <v>79000</v>
      </c>
      <c r="I77" s="245" t="s">
        <v>169</v>
      </c>
      <c r="J77" s="245" t="s">
        <v>932</v>
      </c>
      <c r="K77" s="690">
        <v>2</v>
      </c>
      <c r="L77" s="690">
        <v>2</v>
      </c>
      <c r="M77" s="690">
        <v>2</v>
      </c>
    </row>
    <row r="78" spans="1:15" s="66" customFormat="1" ht="37.5" customHeight="1">
      <c r="A78" s="700"/>
      <c r="B78" s="57" t="s">
        <v>983</v>
      </c>
      <c r="C78" s="454">
        <v>125</v>
      </c>
      <c r="D78" s="48" t="s">
        <v>168</v>
      </c>
      <c r="E78" s="861" t="s">
        <v>845</v>
      </c>
      <c r="F78" s="862"/>
      <c r="G78" s="863"/>
      <c r="H78" s="53">
        <v>18750</v>
      </c>
      <c r="I78" s="490"/>
      <c r="J78" s="486"/>
      <c r="K78" s="490"/>
      <c r="L78" s="490"/>
      <c r="M78" s="490"/>
      <c r="O78" s="181"/>
    </row>
    <row r="79" spans="1:15" s="66" customFormat="1" ht="18.75" customHeight="1">
      <c r="A79" s="700"/>
      <c r="B79" s="57" t="s">
        <v>984</v>
      </c>
      <c r="C79" s="454">
        <v>36</v>
      </c>
      <c r="D79" s="48" t="s">
        <v>171</v>
      </c>
      <c r="E79" s="864"/>
      <c r="F79" s="865"/>
      <c r="G79" s="866"/>
      <c r="H79" s="53">
        <v>54000</v>
      </c>
      <c r="I79" s="490"/>
      <c r="J79" s="486"/>
      <c r="K79" s="490"/>
      <c r="L79" s="490"/>
      <c r="M79" s="490"/>
    </row>
    <row r="80" spans="1:15" s="66" customFormat="1" ht="44.25" customHeight="1">
      <c r="A80" s="700"/>
      <c r="B80" s="57" t="s">
        <v>801</v>
      </c>
      <c r="C80" s="454">
        <v>1</v>
      </c>
      <c r="D80" s="48" t="s">
        <v>7</v>
      </c>
      <c r="E80" s="867" t="s">
        <v>985</v>
      </c>
      <c r="F80" s="868"/>
      <c r="G80" s="869"/>
      <c r="H80" s="53">
        <v>6250</v>
      </c>
      <c r="I80" s="490"/>
      <c r="J80" s="486"/>
      <c r="K80" s="490"/>
      <c r="L80" s="490"/>
      <c r="M80" s="490"/>
    </row>
    <row r="81" spans="1:15" s="66" customFormat="1" ht="37.5">
      <c r="A81" s="690">
        <v>15</v>
      </c>
      <c r="B81" s="247" t="s">
        <v>798</v>
      </c>
      <c r="C81" s="55">
        <v>80</v>
      </c>
      <c r="D81" s="55" t="s">
        <v>168</v>
      </c>
      <c r="E81" s="809"/>
      <c r="F81" s="810"/>
      <c r="G81" s="811"/>
      <c r="H81" s="55">
        <v>287000</v>
      </c>
      <c r="I81" s="245" t="s">
        <v>169</v>
      </c>
      <c r="J81" s="245" t="s">
        <v>932</v>
      </c>
      <c r="K81" s="690">
        <v>2</v>
      </c>
      <c r="L81" s="690">
        <v>2</v>
      </c>
      <c r="M81" s="690">
        <v>2</v>
      </c>
    </row>
    <row r="82" spans="1:15" s="66" customFormat="1">
      <c r="A82" s="700"/>
      <c r="B82" s="250" t="s">
        <v>844</v>
      </c>
      <c r="C82" s="57"/>
      <c r="D82" s="48"/>
      <c r="E82" s="855"/>
      <c r="F82" s="856"/>
      <c r="G82" s="857"/>
      <c r="H82" s="53"/>
      <c r="I82" s="490"/>
      <c r="J82" s="486"/>
      <c r="K82" s="490"/>
      <c r="L82" s="490"/>
      <c r="M82" s="490"/>
    </row>
    <row r="83" spans="1:15" s="66" customFormat="1" ht="18.75" customHeight="1">
      <c r="A83" s="700"/>
      <c r="B83" s="250" t="s">
        <v>986</v>
      </c>
      <c r="C83" s="454">
        <v>80</v>
      </c>
      <c r="D83" s="48" t="s">
        <v>168</v>
      </c>
      <c r="E83" s="858" t="s">
        <v>845</v>
      </c>
      <c r="F83" s="859"/>
      <c r="G83" s="860"/>
      <c r="H83" s="53">
        <v>12000</v>
      </c>
      <c r="I83" s="490"/>
      <c r="J83" s="486"/>
      <c r="K83" s="490"/>
      <c r="L83" s="490"/>
      <c r="M83" s="490"/>
    </row>
    <row r="84" spans="1:15" s="66" customFormat="1" ht="18.75" customHeight="1">
      <c r="A84" s="700"/>
      <c r="B84" s="250" t="s">
        <v>987</v>
      </c>
      <c r="C84" s="454">
        <v>4</v>
      </c>
      <c r="D84" s="48" t="s">
        <v>307</v>
      </c>
      <c r="E84" s="858" t="s">
        <v>845</v>
      </c>
      <c r="F84" s="859"/>
      <c r="G84" s="860"/>
      <c r="H84" s="53">
        <v>54000</v>
      </c>
      <c r="I84" s="490"/>
      <c r="J84" s="486"/>
      <c r="K84" s="490"/>
      <c r="L84" s="490"/>
      <c r="M84" s="490"/>
      <c r="O84" s="181"/>
    </row>
    <row r="85" spans="1:15" s="66" customFormat="1">
      <c r="A85" s="700"/>
      <c r="B85" s="250" t="s">
        <v>988</v>
      </c>
      <c r="C85" s="454">
        <v>4</v>
      </c>
      <c r="D85" s="48" t="s">
        <v>307</v>
      </c>
      <c r="E85" s="858" t="s">
        <v>845</v>
      </c>
      <c r="F85" s="859"/>
      <c r="G85" s="860"/>
      <c r="H85" s="53">
        <v>217000</v>
      </c>
      <c r="I85" s="490"/>
      <c r="J85" s="486"/>
      <c r="K85" s="490"/>
      <c r="L85" s="490"/>
      <c r="M85" s="490"/>
    </row>
    <row r="86" spans="1:15" s="66" customFormat="1" ht="42.75" customHeight="1">
      <c r="A86" s="700"/>
      <c r="B86" s="250" t="s">
        <v>989</v>
      </c>
      <c r="C86" s="454">
        <v>1</v>
      </c>
      <c r="D86" s="48" t="s">
        <v>7</v>
      </c>
      <c r="E86" s="867" t="s">
        <v>985</v>
      </c>
      <c r="F86" s="868"/>
      <c r="G86" s="869"/>
      <c r="H86" s="53">
        <v>4000</v>
      </c>
      <c r="I86" s="490"/>
      <c r="J86" s="486"/>
      <c r="K86" s="490"/>
      <c r="L86" s="490"/>
      <c r="M86" s="490"/>
    </row>
    <row r="87" spans="1:15" s="66" customFormat="1" ht="22.5" customHeight="1">
      <c r="A87" s="805" t="s">
        <v>770</v>
      </c>
      <c r="B87" s="805"/>
      <c r="C87" s="805"/>
      <c r="D87" s="805"/>
      <c r="E87" s="805"/>
      <c r="F87" s="805"/>
      <c r="G87" s="805"/>
      <c r="H87" s="805"/>
      <c r="I87" s="805"/>
      <c r="J87" s="805"/>
      <c r="K87" s="805"/>
      <c r="L87" s="805"/>
      <c r="M87" s="805"/>
    </row>
    <row r="88" spans="1:15" s="66" customFormat="1">
      <c r="A88" s="690">
        <v>16</v>
      </c>
      <c r="B88" s="247" t="s">
        <v>756</v>
      </c>
      <c r="C88" s="55">
        <v>500</v>
      </c>
      <c r="D88" s="55" t="s">
        <v>168</v>
      </c>
      <c r="E88" s="809"/>
      <c r="F88" s="810"/>
      <c r="G88" s="811"/>
      <c r="H88" s="55">
        <v>775000</v>
      </c>
      <c r="I88" s="245" t="s">
        <v>169</v>
      </c>
      <c r="J88" s="245" t="s">
        <v>932</v>
      </c>
      <c r="K88" s="690">
        <v>2</v>
      </c>
      <c r="L88" s="690">
        <v>2</v>
      </c>
      <c r="M88" s="690">
        <v>2</v>
      </c>
    </row>
    <row r="89" spans="1:15" s="66" customFormat="1" ht="37.5">
      <c r="A89" s="700"/>
      <c r="B89" s="57" t="s">
        <v>990</v>
      </c>
      <c r="C89" s="454">
        <v>500</v>
      </c>
      <c r="D89" s="48" t="s">
        <v>168</v>
      </c>
      <c r="E89" s="808" t="s">
        <v>205</v>
      </c>
      <c r="F89" s="808"/>
      <c r="G89" s="808"/>
      <c r="H89" s="48">
        <v>85000</v>
      </c>
      <c r="I89" s="490"/>
      <c r="J89" s="715"/>
      <c r="K89" s="490"/>
      <c r="L89" s="490"/>
      <c r="M89" s="490"/>
      <c r="O89" s="181"/>
    </row>
    <row r="90" spans="1:15" s="66" customFormat="1">
      <c r="A90" s="700"/>
      <c r="B90" s="57" t="s">
        <v>991</v>
      </c>
      <c r="C90" s="454">
        <v>500</v>
      </c>
      <c r="D90" s="48" t="s">
        <v>245</v>
      </c>
      <c r="E90" s="808" t="s">
        <v>205</v>
      </c>
      <c r="F90" s="808"/>
      <c r="G90" s="808"/>
      <c r="H90" s="48">
        <v>675000</v>
      </c>
      <c r="I90" s="490"/>
      <c r="J90" s="715"/>
      <c r="K90" s="490"/>
      <c r="L90" s="490"/>
      <c r="M90" s="490"/>
    </row>
    <row r="91" spans="1:15" s="66" customFormat="1" ht="18.75" customHeight="1">
      <c r="A91" s="700"/>
      <c r="B91" s="57" t="s">
        <v>801</v>
      </c>
      <c r="C91" s="454">
        <v>1</v>
      </c>
      <c r="D91" s="48" t="s">
        <v>7</v>
      </c>
      <c r="E91" s="870" t="s">
        <v>992</v>
      </c>
      <c r="F91" s="871"/>
      <c r="G91" s="872"/>
      <c r="H91" s="48">
        <v>15000</v>
      </c>
      <c r="I91" s="490"/>
      <c r="J91" s="715"/>
      <c r="K91" s="490"/>
      <c r="L91" s="490"/>
      <c r="M91" s="490"/>
    </row>
    <row r="92" spans="1:15" s="66" customFormat="1" ht="18.75" customHeight="1">
      <c r="A92" s="805" t="s">
        <v>993</v>
      </c>
      <c r="B92" s="805"/>
      <c r="C92" s="805"/>
      <c r="D92" s="805"/>
      <c r="E92" s="805"/>
      <c r="F92" s="805"/>
      <c r="G92" s="805"/>
      <c r="H92" s="805"/>
      <c r="I92" s="805"/>
      <c r="J92" s="805"/>
      <c r="K92" s="805"/>
      <c r="L92" s="805"/>
      <c r="M92" s="805"/>
    </row>
    <row r="93" spans="1:15" s="66" customFormat="1" ht="37.5">
      <c r="A93" s="690">
        <v>17</v>
      </c>
      <c r="B93" s="247" t="s">
        <v>994</v>
      </c>
      <c r="C93" s="55">
        <v>30</v>
      </c>
      <c r="D93" s="55" t="s">
        <v>168</v>
      </c>
      <c r="E93" s="809"/>
      <c r="F93" s="810"/>
      <c r="G93" s="811"/>
      <c r="H93" s="55">
        <v>121500</v>
      </c>
      <c r="I93" s="245" t="s">
        <v>169</v>
      </c>
      <c r="J93" s="245" t="s">
        <v>932</v>
      </c>
      <c r="K93" s="469">
        <v>2</v>
      </c>
      <c r="L93" s="469">
        <v>2</v>
      </c>
      <c r="M93" s="469">
        <v>2</v>
      </c>
    </row>
    <row r="94" spans="1:15" s="66" customFormat="1" ht="37.5">
      <c r="A94" s="700"/>
      <c r="B94" s="443" t="s">
        <v>995</v>
      </c>
      <c r="C94" s="443"/>
      <c r="D94" s="43"/>
      <c r="E94" s="804"/>
      <c r="F94" s="804"/>
      <c r="G94" s="804"/>
      <c r="H94" s="44"/>
      <c r="I94" s="490"/>
      <c r="J94" s="486"/>
      <c r="K94" s="490"/>
      <c r="L94" s="490"/>
      <c r="M94" s="490"/>
    </row>
    <row r="95" spans="1:15" s="66" customFormat="1" ht="18.75" customHeight="1">
      <c r="A95" s="700"/>
      <c r="B95" s="57" t="s">
        <v>996</v>
      </c>
      <c r="C95" s="454">
        <v>30</v>
      </c>
      <c r="D95" s="689" t="s">
        <v>168</v>
      </c>
      <c r="E95" s="876" t="s">
        <v>799</v>
      </c>
      <c r="F95" s="877"/>
      <c r="G95" s="878"/>
      <c r="H95" s="47">
        <v>6000</v>
      </c>
      <c r="I95" s="490"/>
      <c r="J95" s="486"/>
      <c r="K95" s="490"/>
      <c r="L95" s="490"/>
      <c r="M95" s="490"/>
    </row>
    <row r="96" spans="1:15" s="66" customFormat="1">
      <c r="A96" s="700"/>
      <c r="B96" s="57" t="s">
        <v>997</v>
      </c>
      <c r="C96" s="454">
        <v>1</v>
      </c>
      <c r="D96" s="689" t="s">
        <v>284</v>
      </c>
      <c r="E96" s="876" t="s">
        <v>799</v>
      </c>
      <c r="F96" s="877"/>
      <c r="G96" s="878"/>
      <c r="H96" s="47">
        <v>50000</v>
      </c>
      <c r="I96" s="490"/>
      <c r="J96" s="486"/>
      <c r="K96" s="490"/>
      <c r="L96" s="490"/>
      <c r="M96" s="490"/>
    </row>
    <row r="97" spans="1:15" s="66" customFormat="1" ht="37.5">
      <c r="A97" s="700"/>
      <c r="B97" s="443" t="s">
        <v>998</v>
      </c>
      <c r="C97" s="717"/>
      <c r="D97" s="43"/>
      <c r="E97" s="804"/>
      <c r="F97" s="804"/>
      <c r="G97" s="804"/>
      <c r="H97" s="47"/>
      <c r="I97" s="490"/>
      <c r="J97" s="486"/>
      <c r="K97" s="490"/>
      <c r="L97" s="490"/>
      <c r="M97" s="490"/>
      <c r="O97" s="181"/>
    </row>
    <row r="98" spans="1:15" s="66" customFormat="1" ht="18.75" customHeight="1">
      <c r="A98" s="700"/>
      <c r="B98" s="57" t="s">
        <v>999</v>
      </c>
      <c r="C98" s="454">
        <v>1</v>
      </c>
      <c r="D98" s="689" t="s">
        <v>1003</v>
      </c>
      <c r="E98" s="876" t="s">
        <v>799</v>
      </c>
      <c r="F98" s="877"/>
      <c r="G98" s="878"/>
      <c r="H98" s="47">
        <v>30000</v>
      </c>
      <c r="I98" s="490"/>
      <c r="J98" s="486"/>
      <c r="K98" s="490"/>
      <c r="L98" s="490"/>
      <c r="M98" s="490"/>
    </row>
    <row r="99" spans="1:15" s="66" customFormat="1" ht="37.5">
      <c r="A99" s="700"/>
      <c r="B99" s="57" t="s">
        <v>1000</v>
      </c>
      <c r="C99" s="454">
        <v>1</v>
      </c>
      <c r="D99" s="689" t="s">
        <v>245</v>
      </c>
      <c r="E99" s="876" t="s">
        <v>799</v>
      </c>
      <c r="F99" s="877"/>
      <c r="G99" s="878"/>
      <c r="H99" s="47">
        <v>30000</v>
      </c>
      <c r="I99" s="490"/>
      <c r="J99" s="486"/>
      <c r="K99" s="490"/>
      <c r="L99" s="490"/>
      <c r="M99" s="490"/>
    </row>
    <row r="100" spans="1:15" s="66" customFormat="1">
      <c r="A100" s="700"/>
      <c r="B100" s="57" t="s">
        <v>1001</v>
      </c>
      <c r="C100" s="496"/>
      <c r="D100" s="689"/>
      <c r="E100" s="880"/>
      <c r="F100" s="880"/>
      <c r="G100" s="880"/>
      <c r="H100" s="47"/>
      <c r="I100" s="490"/>
      <c r="J100" s="486"/>
      <c r="K100" s="490"/>
      <c r="L100" s="490"/>
      <c r="M100" s="490"/>
    </row>
    <row r="101" spans="1:15" s="66" customFormat="1" ht="18.75" customHeight="1">
      <c r="A101" s="700"/>
      <c r="B101" s="57" t="s">
        <v>1002</v>
      </c>
      <c r="C101" s="454">
        <v>1</v>
      </c>
      <c r="D101" s="43" t="s">
        <v>7</v>
      </c>
      <c r="E101" s="880" t="s">
        <v>159</v>
      </c>
      <c r="F101" s="880"/>
      <c r="G101" s="880"/>
      <c r="H101" s="47">
        <v>5500</v>
      </c>
      <c r="I101" s="490"/>
      <c r="J101" s="486"/>
      <c r="K101" s="490"/>
      <c r="L101" s="490"/>
      <c r="M101" s="490"/>
    </row>
    <row r="102" spans="1:15" s="66" customFormat="1">
      <c r="A102" s="879" t="s">
        <v>848</v>
      </c>
      <c r="B102" s="879"/>
      <c r="C102" s="879"/>
      <c r="D102" s="879"/>
      <c r="E102" s="879"/>
      <c r="F102" s="879"/>
      <c r="G102" s="879"/>
      <c r="H102" s="879"/>
      <c r="I102" s="879"/>
      <c r="J102" s="879"/>
      <c r="K102" s="879"/>
      <c r="L102" s="879"/>
      <c r="M102" s="879"/>
    </row>
    <row r="103" spans="1:15" s="66" customFormat="1">
      <c r="A103" s="469">
        <v>18</v>
      </c>
      <c r="B103" s="51" t="s">
        <v>755</v>
      </c>
      <c r="C103" s="46">
        <v>22500</v>
      </c>
      <c r="D103" s="46" t="s">
        <v>402</v>
      </c>
      <c r="E103" s="873"/>
      <c r="F103" s="874"/>
      <c r="G103" s="875"/>
      <c r="H103" s="46">
        <v>7425</v>
      </c>
      <c r="I103" s="245" t="s">
        <v>169</v>
      </c>
      <c r="J103" s="245" t="s">
        <v>932</v>
      </c>
      <c r="K103" s="469">
        <v>3</v>
      </c>
      <c r="L103" s="469">
        <v>2</v>
      </c>
      <c r="M103" s="469">
        <v>3</v>
      </c>
    </row>
    <row r="104" spans="1:15" s="66" customFormat="1" ht="37.5">
      <c r="A104" s="388"/>
      <c r="B104" s="45" t="s">
        <v>806</v>
      </c>
      <c r="C104" s="58">
        <v>22500</v>
      </c>
      <c r="D104" s="44" t="s">
        <v>402</v>
      </c>
      <c r="E104" s="885" t="s">
        <v>205</v>
      </c>
      <c r="F104" s="886"/>
      <c r="G104" s="887"/>
      <c r="H104" s="44">
        <v>7425</v>
      </c>
      <c r="I104" s="692"/>
      <c r="J104" s="719"/>
      <c r="K104" s="692"/>
      <c r="L104" s="692"/>
      <c r="M104" s="692"/>
    </row>
    <row r="105" spans="1:15" s="66" customFormat="1">
      <c r="A105" s="879" t="s">
        <v>1004</v>
      </c>
      <c r="B105" s="879"/>
      <c r="C105" s="879"/>
      <c r="D105" s="879"/>
      <c r="E105" s="879"/>
      <c r="F105" s="879"/>
      <c r="G105" s="879"/>
      <c r="H105" s="879"/>
      <c r="I105" s="879"/>
      <c r="J105" s="879"/>
      <c r="K105" s="879"/>
      <c r="L105" s="879"/>
      <c r="M105" s="879"/>
    </row>
    <row r="106" spans="1:15" s="66" customFormat="1" ht="37.5">
      <c r="A106" s="469">
        <v>19</v>
      </c>
      <c r="B106" s="51" t="s">
        <v>1005</v>
      </c>
      <c r="C106" s="720">
        <v>10</v>
      </c>
      <c r="D106" s="720" t="s">
        <v>168</v>
      </c>
      <c r="E106" s="873"/>
      <c r="F106" s="874"/>
      <c r="G106" s="875"/>
      <c r="H106" s="720">
        <v>2000</v>
      </c>
      <c r="I106" s="245" t="s">
        <v>169</v>
      </c>
      <c r="J106" s="245" t="s">
        <v>932</v>
      </c>
      <c r="K106" s="469">
        <v>2</v>
      </c>
      <c r="L106" s="469">
        <v>2</v>
      </c>
      <c r="M106" s="469">
        <v>2</v>
      </c>
    </row>
    <row r="107" spans="1:15" s="66" customFormat="1">
      <c r="A107" s="315"/>
      <c r="B107" s="457" t="s">
        <v>866</v>
      </c>
      <c r="C107" s="721">
        <v>10</v>
      </c>
      <c r="D107" s="44" t="s">
        <v>168</v>
      </c>
      <c r="E107" s="880" t="s">
        <v>159</v>
      </c>
      <c r="F107" s="880"/>
      <c r="G107" s="880"/>
      <c r="H107" s="722">
        <v>2000</v>
      </c>
      <c r="I107" s="488"/>
      <c r="J107" s="486"/>
      <c r="K107" s="488"/>
      <c r="L107" s="488"/>
      <c r="M107" s="488"/>
    </row>
    <row r="108" spans="1:15" s="66" customFormat="1">
      <c r="A108" s="879" t="s">
        <v>1006</v>
      </c>
      <c r="B108" s="879"/>
      <c r="C108" s="879"/>
      <c r="D108" s="879"/>
      <c r="E108" s="879"/>
      <c r="F108" s="879"/>
      <c r="G108" s="879"/>
      <c r="H108" s="879"/>
      <c r="I108" s="879"/>
      <c r="J108" s="879"/>
      <c r="K108" s="879"/>
      <c r="L108" s="879"/>
      <c r="M108" s="879"/>
    </row>
    <row r="109" spans="1:15" s="66" customFormat="1">
      <c r="A109" s="469">
        <v>20</v>
      </c>
      <c r="B109" s="51" t="s">
        <v>410</v>
      </c>
      <c r="C109" s="720">
        <v>90</v>
      </c>
      <c r="D109" s="720" t="s">
        <v>168</v>
      </c>
      <c r="E109" s="873"/>
      <c r="F109" s="874"/>
      <c r="G109" s="875"/>
      <c r="H109" s="720">
        <v>89650</v>
      </c>
      <c r="I109" s="245" t="s">
        <v>169</v>
      </c>
      <c r="J109" s="245" t="s">
        <v>932</v>
      </c>
      <c r="K109" s="469">
        <v>1</v>
      </c>
      <c r="L109" s="469">
        <v>2</v>
      </c>
      <c r="M109" s="469">
        <v>1</v>
      </c>
    </row>
    <row r="110" spans="1:15" s="66" customFormat="1">
      <c r="A110" s="700"/>
      <c r="B110" s="723" t="s">
        <v>1007</v>
      </c>
      <c r="C110" s="728"/>
      <c r="D110" s="725"/>
      <c r="E110" s="804"/>
      <c r="F110" s="804"/>
      <c r="G110" s="804"/>
      <c r="H110" s="44"/>
      <c r="I110" s="490"/>
      <c r="J110" s="486"/>
      <c r="K110" s="490"/>
      <c r="L110" s="490"/>
      <c r="M110" s="490"/>
    </row>
    <row r="111" spans="1:15" s="66" customFormat="1">
      <c r="A111" s="700"/>
      <c r="B111" s="699" t="s">
        <v>1008</v>
      </c>
      <c r="C111" s="729">
        <v>1</v>
      </c>
      <c r="D111" s="693" t="s">
        <v>198</v>
      </c>
      <c r="E111" s="880" t="s">
        <v>159</v>
      </c>
      <c r="F111" s="880"/>
      <c r="G111" s="880"/>
      <c r="H111" s="44">
        <v>32400</v>
      </c>
      <c r="I111" s="490"/>
      <c r="J111" s="486"/>
      <c r="K111" s="490"/>
      <c r="L111" s="490"/>
      <c r="M111" s="490"/>
    </row>
    <row r="112" spans="1:15" s="66" customFormat="1" ht="56.25">
      <c r="A112" s="700"/>
      <c r="B112" s="699" t="s">
        <v>1009</v>
      </c>
      <c r="C112" s="729">
        <v>1</v>
      </c>
      <c r="D112" s="693" t="s">
        <v>198</v>
      </c>
      <c r="E112" s="880" t="s">
        <v>159</v>
      </c>
      <c r="F112" s="880"/>
      <c r="G112" s="880"/>
      <c r="H112" s="44">
        <v>15250</v>
      </c>
      <c r="I112" s="490"/>
      <c r="J112" s="486"/>
      <c r="K112" s="490"/>
      <c r="L112" s="490"/>
      <c r="M112" s="490"/>
      <c r="O112" s="181"/>
    </row>
    <row r="113" spans="1:13" s="66" customFormat="1">
      <c r="A113" s="700"/>
      <c r="B113" s="723" t="s">
        <v>1010</v>
      </c>
      <c r="C113" s="728"/>
      <c r="D113" s="726"/>
      <c r="E113" s="804"/>
      <c r="F113" s="804"/>
      <c r="G113" s="804"/>
      <c r="H113" s="44"/>
      <c r="I113" s="490"/>
      <c r="J113" s="486"/>
      <c r="K113" s="490"/>
      <c r="L113" s="490"/>
      <c r="M113" s="490"/>
    </row>
    <row r="114" spans="1:13" s="66" customFormat="1">
      <c r="A114" s="700"/>
      <c r="B114" s="724" t="s">
        <v>853</v>
      </c>
      <c r="C114" s="730"/>
      <c r="D114" s="693"/>
      <c r="E114" s="804"/>
      <c r="F114" s="804"/>
      <c r="G114" s="804"/>
      <c r="H114" s="44"/>
      <c r="I114" s="490"/>
      <c r="J114" s="486"/>
      <c r="K114" s="490"/>
      <c r="L114" s="490"/>
      <c r="M114" s="490"/>
    </row>
    <row r="115" spans="1:13" s="66" customFormat="1">
      <c r="A115" s="700"/>
      <c r="B115" s="699" t="s">
        <v>1011</v>
      </c>
      <c r="C115" s="729">
        <v>90</v>
      </c>
      <c r="D115" s="693" t="s">
        <v>168</v>
      </c>
      <c r="E115" s="804" t="s">
        <v>205</v>
      </c>
      <c r="F115" s="804"/>
      <c r="G115" s="804"/>
      <c r="H115" s="44">
        <v>13500</v>
      </c>
      <c r="I115" s="490"/>
      <c r="J115" s="486"/>
      <c r="K115" s="490"/>
      <c r="L115" s="490"/>
      <c r="M115" s="490"/>
    </row>
    <row r="116" spans="1:13" s="66" customFormat="1">
      <c r="A116" s="700"/>
      <c r="B116" s="723" t="s">
        <v>752</v>
      </c>
      <c r="C116" s="728"/>
      <c r="D116" s="726"/>
      <c r="E116" s="804"/>
      <c r="F116" s="804"/>
      <c r="G116" s="804"/>
      <c r="H116" s="44"/>
      <c r="I116" s="490"/>
      <c r="J116" s="486"/>
      <c r="K116" s="490"/>
      <c r="L116" s="490"/>
      <c r="M116" s="490"/>
    </row>
    <row r="117" spans="1:13" s="66" customFormat="1">
      <c r="A117" s="700"/>
      <c r="B117" s="724" t="s">
        <v>1012</v>
      </c>
      <c r="C117" s="730"/>
      <c r="D117" s="693"/>
      <c r="E117" s="804"/>
      <c r="F117" s="804"/>
      <c r="G117" s="804"/>
      <c r="H117" s="44"/>
      <c r="I117" s="490"/>
      <c r="J117" s="486"/>
      <c r="K117" s="490"/>
      <c r="L117" s="490"/>
      <c r="M117" s="490"/>
    </row>
    <row r="118" spans="1:13" s="66" customFormat="1">
      <c r="A118" s="700"/>
      <c r="B118" s="724" t="s">
        <v>1013</v>
      </c>
      <c r="C118" s="731">
        <v>1</v>
      </c>
      <c r="D118" s="693" t="s">
        <v>198</v>
      </c>
      <c r="E118" s="804" t="s">
        <v>159</v>
      </c>
      <c r="F118" s="804"/>
      <c r="G118" s="804"/>
      <c r="H118" s="44">
        <v>6000</v>
      </c>
      <c r="I118" s="490"/>
      <c r="J118" s="486"/>
      <c r="K118" s="490"/>
      <c r="L118" s="490"/>
      <c r="M118" s="490"/>
    </row>
    <row r="119" spans="1:13" s="66" customFormat="1">
      <c r="A119" s="700"/>
      <c r="B119" s="723" t="s">
        <v>797</v>
      </c>
      <c r="C119" s="728"/>
      <c r="D119" s="726"/>
      <c r="E119" s="804"/>
      <c r="F119" s="804"/>
      <c r="G119" s="804"/>
      <c r="H119" s="44"/>
      <c r="I119" s="490"/>
      <c r="J119" s="486"/>
      <c r="K119" s="490"/>
      <c r="L119" s="490"/>
      <c r="M119" s="490"/>
    </row>
    <row r="120" spans="1:13" s="66" customFormat="1">
      <c r="A120" s="700"/>
      <c r="B120" s="699" t="s">
        <v>1014</v>
      </c>
      <c r="C120" s="729">
        <v>9</v>
      </c>
      <c r="D120" s="693" t="s">
        <v>17</v>
      </c>
      <c r="E120" s="804" t="s">
        <v>205</v>
      </c>
      <c r="F120" s="804"/>
      <c r="G120" s="804"/>
      <c r="H120" s="44">
        <v>18000</v>
      </c>
      <c r="I120" s="490"/>
      <c r="J120" s="486"/>
      <c r="K120" s="490"/>
      <c r="L120" s="490"/>
      <c r="M120" s="490"/>
    </row>
    <row r="121" spans="1:13" s="66" customFormat="1">
      <c r="A121" s="700"/>
      <c r="B121" s="699" t="s">
        <v>796</v>
      </c>
      <c r="C121" s="729">
        <v>1</v>
      </c>
      <c r="D121" s="693" t="s">
        <v>7</v>
      </c>
      <c r="E121" s="804" t="s">
        <v>159</v>
      </c>
      <c r="F121" s="804"/>
      <c r="G121" s="804"/>
      <c r="H121" s="44">
        <v>4500</v>
      </c>
      <c r="I121" s="490"/>
      <c r="J121" s="486"/>
      <c r="K121" s="490"/>
      <c r="L121" s="490"/>
      <c r="M121" s="490"/>
    </row>
    <row r="122" spans="1:13" s="66" customFormat="1">
      <c r="A122" s="831" t="s">
        <v>1015</v>
      </c>
      <c r="B122" s="831"/>
      <c r="C122" s="831"/>
      <c r="D122" s="831"/>
      <c r="E122" s="831"/>
      <c r="F122" s="831"/>
      <c r="G122" s="831"/>
      <c r="H122" s="831"/>
      <c r="I122" s="831"/>
      <c r="J122" s="831"/>
      <c r="K122" s="831"/>
      <c r="L122" s="831"/>
      <c r="M122" s="831"/>
    </row>
    <row r="123" spans="1:13" s="66" customFormat="1">
      <c r="A123" s="805" t="s">
        <v>1016</v>
      </c>
      <c r="B123" s="805"/>
      <c r="C123" s="805"/>
      <c r="D123" s="805"/>
      <c r="E123" s="805"/>
      <c r="F123" s="805"/>
      <c r="G123" s="805"/>
      <c r="H123" s="805"/>
      <c r="I123" s="805"/>
      <c r="J123" s="805"/>
      <c r="K123" s="805"/>
      <c r="L123" s="805"/>
      <c r="M123" s="805"/>
    </row>
    <row r="124" spans="1:13" s="66" customFormat="1">
      <c r="A124" s="510">
        <v>21</v>
      </c>
      <c r="B124" s="247" t="s">
        <v>1017</v>
      </c>
      <c r="C124" s="505">
        <v>20</v>
      </c>
      <c r="D124" s="505" t="s">
        <v>168</v>
      </c>
      <c r="E124" s="809"/>
      <c r="F124" s="810"/>
      <c r="G124" s="811"/>
      <c r="H124" s="505">
        <v>5000</v>
      </c>
      <c r="I124" s="245" t="s">
        <v>169</v>
      </c>
      <c r="J124" s="245" t="s">
        <v>932</v>
      </c>
      <c r="K124" s="690">
        <v>2</v>
      </c>
      <c r="L124" s="690">
        <v>2</v>
      </c>
      <c r="M124" s="690">
        <v>2</v>
      </c>
    </row>
    <row r="125" spans="1:13" s="66" customFormat="1" ht="37.5">
      <c r="A125" s="509"/>
      <c r="B125" s="732" t="s">
        <v>1018</v>
      </c>
      <c r="C125" s="733">
        <v>20</v>
      </c>
      <c r="D125" s="48" t="s">
        <v>168</v>
      </c>
      <c r="E125" s="808"/>
      <c r="F125" s="808"/>
      <c r="G125" s="808"/>
      <c r="H125" s="53">
        <v>4000</v>
      </c>
      <c r="I125" s="494"/>
      <c r="J125" s="480"/>
      <c r="K125" s="494"/>
      <c r="L125" s="494"/>
      <c r="M125" s="494"/>
    </row>
    <row r="126" spans="1:13" s="66" customFormat="1">
      <c r="A126" s="509"/>
      <c r="B126" s="57" t="s">
        <v>805</v>
      </c>
      <c r="C126" s="454">
        <v>1</v>
      </c>
      <c r="D126" s="53" t="s">
        <v>7</v>
      </c>
      <c r="E126" s="808"/>
      <c r="F126" s="808"/>
      <c r="G126" s="808"/>
      <c r="H126" s="53">
        <v>1000</v>
      </c>
      <c r="I126" s="494"/>
      <c r="J126" s="480"/>
      <c r="K126" s="494"/>
      <c r="L126" s="494"/>
      <c r="M126" s="494"/>
    </row>
    <row r="127" spans="1:13" s="66" customFormat="1">
      <c r="A127" s="831" t="s">
        <v>821</v>
      </c>
      <c r="B127" s="831"/>
      <c r="C127" s="831"/>
      <c r="D127" s="831"/>
      <c r="E127" s="831"/>
      <c r="F127" s="831"/>
      <c r="G127" s="831"/>
      <c r="H127" s="831"/>
      <c r="I127" s="831"/>
      <c r="J127" s="831"/>
      <c r="K127" s="831"/>
      <c r="L127" s="831"/>
      <c r="M127" s="831"/>
    </row>
    <row r="128" spans="1:13" s="66" customFormat="1">
      <c r="A128" s="805" t="s">
        <v>851</v>
      </c>
      <c r="B128" s="805"/>
      <c r="C128" s="805"/>
      <c r="D128" s="805"/>
      <c r="E128" s="805"/>
      <c r="F128" s="805"/>
      <c r="G128" s="805"/>
      <c r="H128" s="805"/>
      <c r="I128" s="805"/>
      <c r="J128" s="805"/>
      <c r="K128" s="805"/>
      <c r="L128" s="805"/>
      <c r="M128" s="805"/>
    </row>
    <row r="129" spans="1:15" s="66" customFormat="1">
      <c r="A129" s="510">
        <v>22</v>
      </c>
      <c r="B129" s="247" t="s">
        <v>754</v>
      </c>
      <c r="C129" s="505">
        <v>50</v>
      </c>
      <c r="D129" s="505" t="s">
        <v>168</v>
      </c>
      <c r="E129" s="809"/>
      <c r="F129" s="810"/>
      <c r="G129" s="811"/>
      <c r="H129" s="505">
        <v>20000</v>
      </c>
      <c r="I129" s="245" t="s">
        <v>169</v>
      </c>
      <c r="J129" s="245" t="s">
        <v>932</v>
      </c>
      <c r="K129" s="512">
        <v>2</v>
      </c>
      <c r="L129" s="512">
        <v>2</v>
      </c>
      <c r="M129" s="512">
        <v>2</v>
      </c>
    </row>
    <row r="130" spans="1:15" s="66" customFormat="1" ht="37.5">
      <c r="A130" s="509"/>
      <c r="B130" s="457" t="s">
        <v>800</v>
      </c>
      <c r="C130" s="53">
        <v>50</v>
      </c>
      <c r="D130" s="53" t="s">
        <v>168</v>
      </c>
      <c r="E130" s="808" t="s">
        <v>669</v>
      </c>
      <c r="F130" s="808"/>
      <c r="G130" s="808"/>
      <c r="H130" s="447">
        <v>7500</v>
      </c>
      <c r="I130" s="494"/>
      <c r="J130" s="480"/>
      <c r="K130" s="494"/>
      <c r="L130" s="494"/>
      <c r="M130" s="494"/>
    </row>
    <row r="131" spans="1:15" s="66" customFormat="1" ht="56.25">
      <c r="A131" s="509"/>
      <c r="B131" s="457" t="s">
        <v>852</v>
      </c>
      <c r="C131" s="53">
        <v>50</v>
      </c>
      <c r="D131" s="53" t="s">
        <v>168</v>
      </c>
      <c r="E131" s="808" t="s">
        <v>669</v>
      </c>
      <c r="F131" s="808"/>
      <c r="G131" s="808"/>
      <c r="H131" s="448">
        <v>7500</v>
      </c>
      <c r="I131" s="494"/>
      <c r="J131" s="480"/>
      <c r="K131" s="494"/>
      <c r="L131" s="494"/>
      <c r="M131" s="494"/>
      <c r="O131" s="180"/>
    </row>
    <row r="132" spans="1:15" s="66" customFormat="1">
      <c r="A132" s="509"/>
      <c r="B132" s="57" t="s">
        <v>801</v>
      </c>
      <c r="C132" s="456">
        <v>1</v>
      </c>
      <c r="D132" s="456" t="s">
        <v>7</v>
      </c>
      <c r="E132" s="808" t="s">
        <v>159</v>
      </c>
      <c r="F132" s="808"/>
      <c r="G132" s="808"/>
      <c r="H132" s="448">
        <v>5000</v>
      </c>
      <c r="I132" s="494"/>
      <c r="J132" s="480"/>
      <c r="K132" s="494"/>
      <c r="L132" s="494"/>
      <c r="M132" s="494"/>
    </row>
    <row r="133" spans="1:15" s="66" customFormat="1">
      <c r="A133" s="510">
        <v>23</v>
      </c>
      <c r="B133" s="247" t="s">
        <v>636</v>
      </c>
      <c r="C133" s="505">
        <v>100</v>
      </c>
      <c r="D133" s="505" t="s">
        <v>168</v>
      </c>
      <c r="E133" s="809"/>
      <c r="F133" s="810"/>
      <c r="G133" s="811"/>
      <c r="H133" s="505">
        <v>26000</v>
      </c>
      <c r="I133" s="245" t="s">
        <v>169</v>
      </c>
      <c r="J133" s="245" t="s">
        <v>932</v>
      </c>
      <c r="K133" s="512">
        <v>4</v>
      </c>
      <c r="L133" s="512">
        <v>4</v>
      </c>
      <c r="M133" s="512">
        <v>4</v>
      </c>
    </row>
    <row r="134" spans="1:15" s="66" customFormat="1" ht="37.5">
      <c r="A134" s="509"/>
      <c r="B134" s="57" t="s">
        <v>802</v>
      </c>
      <c r="C134" s="713">
        <v>100</v>
      </c>
      <c r="D134" s="53" t="s">
        <v>168</v>
      </c>
      <c r="E134" s="808" t="s">
        <v>192</v>
      </c>
      <c r="F134" s="808"/>
      <c r="G134" s="808"/>
      <c r="H134" s="53">
        <v>20000</v>
      </c>
      <c r="I134" s="494"/>
      <c r="J134" s="480"/>
      <c r="K134" s="494"/>
      <c r="L134" s="494"/>
      <c r="M134" s="494"/>
      <c r="O134" s="181"/>
    </row>
    <row r="135" spans="1:15" s="66" customFormat="1">
      <c r="A135" s="509"/>
      <c r="B135" s="57" t="s">
        <v>1019</v>
      </c>
      <c r="C135" s="713">
        <v>1</v>
      </c>
      <c r="D135" s="48" t="s">
        <v>354</v>
      </c>
      <c r="E135" s="808" t="s">
        <v>192</v>
      </c>
      <c r="F135" s="808"/>
      <c r="G135" s="808"/>
      <c r="H135" s="48">
        <v>2000</v>
      </c>
      <c r="I135" s="494"/>
      <c r="J135" s="480"/>
      <c r="K135" s="494"/>
      <c r="L135" s="494"/>
      <c r="M135" s="494"/>
      <c r="O135" s="181"/>
    </row>
    <row r="136" spans="1:15" s="66" customFormat="1">
      <c r="A136" s="509"/>
      <c r="B136" s="699" t="s">
        <v>801</v>
      </c>
      <c r="C136" s="727">
        <v>1</v>
      </c>
      <c r="D136" s="48" t="s">
        <v>7</v>
      </c>
      <c r="E136" s="808" t="s">
        <v>159</v>
      </c>
      <c r="F136" s="808"/>
      <c r="G136" s="808"/>
      <c r="H136" s="48">
        <v>4000</v>
      </c>
      <c r="I136" s="494"/>
      <c r="J136" s="480"/>
      <c r="K136" s="494"/>
      <c r="L136" s="494"/>
      <c r="M136" s="494"/>
    </row>
    <row r="137" spans="1:15" s="66" customFormat="1" ht="37.5">
      <c r="A137" s="510">
        <v>24</v>
      </c>
      <c r="B137" s="247" t="s">
        <v>1020</v>
      </c>
      <c r="C137" s="505">
        <v>200</v>
      </c>
      <c r="D137" s="505" t="s">
        <v>168</v>
      </c>
      <c r="E137" s="809"/>
      <c r="F137" s="810"/>
      <c r="G137" s="811"/>
      <c r="H137" s="505">
        <v>40000</v>
      </c>
      <c r="I137" s="245" t="s">
        <v>169</v>
      </c>
      <c r="J137" s="245" t="s">
        <v>932</v>
      </c>
      <c r="K137" s="690">
        <v>2</v>
      </c>
      <c r="L137" s="690">
        <v>2</v>
      </c>
      <c r="M137" s="690">
        <v>2</v>
      </c>
    </row>
    <row r="138" spans="1:15" s="66" customFormat="1">
      <c r="A138" s="258"/>
      <c r="B138" s="57" t="s">
        <v>1021</v>
      </c>
      <c r="C138" s="454">
        <v>100</v>
      </c>
      <c r="D138" s="514" t="s">
        <v>168</v>
      </c>
      <c r="E138" s="808" t="s">
        <v>665</v>
      </c>
      <c r="F138" s="808"/>
      <c r="G138" s="808"/>
      <c r="H138" s="516">
        <v>20000</v>
      </c>
      <c r="I138" s="441"/>
      <c r="J138" s="480"/>
      <c r="K138" s="441"/>
      <c r="L138" s="441"/>
      <c r="M138" s="441"/>
    </row>
    <row r="139" spans="1:15" s="66" customFormat="1">
      <c r="A139" s="258"/>
      <c r="B139" s="57" t="s">
        <v>1022</v>
      </c>
      <c r="C139" s="454">
        <v>100</v>
      </c>
      <c r="D139" s="514" t="s">
        <v>168</v>
      </c>
      <c r="E139" s="808" t="s">
        <v>666</v>
      </c>
      <c r="F139" s="808"/>
      <c r="G139" s="808"/>
      <c r="H139" s="447">
        <v>20000</v>
      </c>
      <c r="I139" s="441"/>
      <c r="J139" s="480"/>
      <c r="K139" s="441"/>
      <c r="L139" s="441"/>
      <c r="M139" s="441"/>
      <c r="O139" s="180"/>
    </row>
    <row r="140" spans="1:15" s="66" customFormat="1">
      <c r="A140" s="510">
        <v>25</v>
      </c>
      <c r="B140" s="247" t="s">
        <v>191</v>
      </c>
      <c r="C140" s="505">
        <v>48</v>
      </c>
      <c r="D140" s="505" t="s">
        <v>168</v>
      </c>
      <c r="E140" s="807"/>
      <c r="F140" s="807"/>
      <c r="G140" s="807"/>
      <c r="H140" s="505">
        <v>59200</v>
      </c>
      <c r="I140" s="245" t="s">
        <v>169</v>
      </c>
      <c r="J140" s="245" t="s">
        <v>932</v>
      </c>
      <c r="K140" s="512">
        <v>1</v>
      </c>
      <c r="L140" s="512">
        <v>2</v>
      </c>
      <c r="M140" s="512">
        <v>1</v>
      </c>
    </row>
    <row r="141" spans="1:15" s="66" customFormat="1">
      <c r="A141" s="258"/>
      <c r="B141" s="734" t="s">
        <v>1023</v>
      </c>
      <c r="C141" s="735">
        <v>48</v>
      </c>
      <c r="D141" s="451" t="s">
        <v>168</v>
      </c>
      <c r="E141" s="808" t="s">
        <v>804</v>
      </c>
      <c r="F141" s="808"/>
      <c r="G141" s="808"/>
      <c r="H141" s="447">
        <v>16800</v>
      </c>
      <c r="I141" s="441"/>
      <c r="J141" s="480"/>
      <c r="K141" s="441"/>
      <c r="L141" s="441"/>
      <c r="M141" s="441"/>
      <c r="O141" s="180"/>
    </row>
    <row r="142" spans="1:15" s="66" customFormat="1">
      <c r="A142" s="258"/>
      <c r="B142" s="734" t="s">
        <v>1024</v>
      </c>
      <c r="C142" s="735">
        <v>4</v>
      </c>
      <c r="D142" s="53" t="s">
        <v>188</v>
      </c>
      <c r="E142" s="808" t="s">
        <v>804</v>
      </c>
      <c r="F142" s="808"/>
      <c r="G142" s="808"/>
      <c r="H142" s="448">
        <v>40000</v>
      </c>
      <c r="I142" s="441"/>
      <c r="J142" s="480"/>
      <c r="K142" s="441"/>
      <c r="L142" s="441"/>
      <c r="M142" s="441"/>
      <c r="O142" s="180"/>
    </row>
    <row r="143" spans="1:15" s="66" customFormat="1" ht="41.25" customHeight="1">
      <c r="A143" s="258"/>
      <c r="B143" s="699" t="s">
        <v>801</v>
      </c>
      <c r="C143" s="729">
        <v>1</v>
      </c>
      <c r="D143" s="455" t="s">
        <v>7</v>
      </c>
      <c r="E143" s="867" t="s">
        <v>1025</v>
      </c>
      <c r="F143" s="868"/>
      <c r="G143" s="869"/>
      <c r="H143" s="448">
        <v>2400</v>
      </c>
      <c r="I143" s="441"/>
      <c r="J143" s="480"/>
      <c r="K143" s="441"/>
      <c r="L143" s="441"/>
      <c r="M143" s="441"/>
    </row>
    <row r="144" spans="1:15" s="66" customFormat="1">
      <c r="A144" s="510">
        <v>26</v>
      </c>
      <c r="B144" s="247" t="s">
        <v>199</v>
      </c>
      <c r="C144" s="505">
        <v>50</v>
      </c>
      <c r="D144" s="505" t="s">
        <v>168</v>
      </c>
      <c r="E144" s="809"/>
      <c r="F144" s="810"/>
      <c r="G144" s="811"/>
      <c r="H144" s="505">
        <v>20000</v>
      </c>
      <c r="I144" s="245" t="s">
        <v>169</v>
      </c>
      <c r="J144" s="245" t="s">
        <v>932</v>
      </c>
      <c r="K144" s="512">
        <v>1</v>
      </c>
      <c r="L144" s="512">
        <v>2</v>
      </c>
      <c r="M144" s="512">
        <v>1</v>
      </c>
    </row>
    <row r="145" spans="1:15" s="66" customFormat="1" ht="37.5">
      <c r="A145" s="258"/>
      <c r="B145" s="515" t="s">
        <v>1026</v>
      </c>
      <c r="C145" s="736">
        <v>50</v>
      </c>
      <c r="D145" s="514" t="s">
        <v>168</v>
      </c>
      <c r="E145" s="870" t="s">
        <v>668</v>
      </c>
      <c r="F145" s="871"/>
      <c r="G145" s="872"/>
      <c r="H145" s="448">
        <v>9100</v>
      </c>
      <c r="I145" s="441"/>
      <c r="J145" s="508"/>
      <c r="K145" s="441"/>
      <c r="L145" s="441"/>
      <c r="M145" s="441"/>
      <c r="O145" s="180"/>
    </row>
    <row r="146" spans="1:15" s="66" customFormat="1">
      <c r="A146" s="691"/>
      <c r="B146" s="734" t="s">
        <v>825</v>
      </c>
      <c r="C146" s="735">
        <v>10</v>
      </c>
      <c r="D146" s="514" t="s">
        <v>168</v>
      </c>
      <c r="E146" s="870" t="s">
        <v>668</v>
      </c>
      <c r="F146" s="871"/>
      <c r="G146" s="872"/>
      <c r="H146" s="448">
        <v>10000</v>
      </c>
      <c r="I146" s="441"/>
      <c r="J146" s="508"/>
      <c r="K146" s="441"/>
      <c r="L146" s="441"/>
      <c r="M146" s="441"/>
    </row>
    <row r="147" spans="1:15" s="66" customFormat="1">
      <c r="A147" s="691"/>
      <c r="B147" s="699" t="s">
        <v>801</v>
      </c>
      <c r="C147" s="729">
        <v>1</v>
      </c>
      <c r="D147" s="514" t="s">
        <v>7</v>
      </c>
      <c r="E147" s="870" t="s">
        <v>159</v>
      </c>
      <c r="F147" s="871"/>
      <c r="G147" s="872"/>
      <c r="H147" s="448">
        <v>900</v>
      </c>
      <c r="I147" s="441"/>
      <c r="J147" s="508"/>
      <c r="K147" s="441"/>
      <c r="L147" s="441"/>
      <c r="M147" s="441"/>
    </row>
    <row r="148" spans="1:15" s="66" customFormat="1">
      <c r="A148" s="831" t="s">
        <v>1027</v>
      </c>
      <c r="B148" s="831"/>
      <c r="C148" s="831"/>
      <c r="D148" s="831"/>
      <c r="E148" s="831"/>
      <c r="F148" s="831"/>
      <c r="G148" s="831"/>
      <c r="H148" s="831"/>
      <c r="I148" s="831"/>
      <c r="J148" s="831"/>
      <c r="K148" s="831"/>
      <c r="L148" s="831"/>
      <c r="M148" s="831"/>
    </row>
    <row r="149" spans="1:15" s="66" customFormat="1">
      <c r="A149" s="805" t="s">
        <v>1028</v>
      </c>
      <c r="B149" s="805"/>
      <c r="C149" s="805"/>
      <c r="D149" s="805"/>
      <c r="E149" s="805"/>
      <c r="F149" s="805"/>
      <c r="G149" s="805"/>
      <c r="H149" s="805"/>
      <c r="I149" s="805"/>
      <c r="J149" s="805"/>
      <c r="K149" s="805"/>
      <c r="L149" s="805"/>
      <c r="M149" s="805"/>
    </row>
    <row r="150" spans="1:15" s="66" customFormat="1">
      <c r="A150" s="706">
        <v>27</v>
      </c>
      <c r="B150" s="247" t="s">
        <v>1029</v>
      </c>
      <c r="C150" s="505">
        <v>10</v>
      </c>
      <c r="D150" s="505" t="s">
        <v>168</v>
      </c>
      <c r="E150" s="809"/>
      <c r="F150" s="810"/>
      <c r="G150" s="811"/>
      <c r="H150" s="505">
        <v>10000</v>
      </c>
      <c r="I150" s="245" t="s">
        <v>169</v>
      </c>
      <c r="J150" s="245" t="s">
        <v>932</v>
      </c>
      <c r="K150" s="706">
        <v>1</v>
      </c>
      <c r="L150" s="706">
        <v>2</v>
      </c>
      <c r="M150" s="706">
        <v>1</v>
      </c>
    </row>
    <row r="151" spans="1:15" s="66" customFormat="1" ht="37.5">
      <c r="A151" s="315"/>
      <c r="B151" s="732" t="s">
        <v>1030</v>
      </c>
      <c r="C151" s="745"/>
      <c r="D151" s="514"/>
      <c r="E151" s="808"/>
      <c r="F151" s="808"/>
      <c r="G151" s="808"/>
      <c r="H151" s="48"/>
      <c r="I151" s="488"/>
      <c r="J151" s="737"/>
      <c r="K151" s="488"/>
      <c r="L151" s="488"/>
      <c r="M151" s="488"/>
    </row>
    <row r="152" spans="1:15" s="66" customFormat="1" ht="56.25">
      <c r="A152" s="315"/>
      <c r="B152" s="444" t="s">
        <v>1031</v>
      </c>
      <c r="C152" s="497">
        <v>10</v>
      </c>
      <c r="D152" s="514" t="s">
        <v>168</v>
      </c>
      <c r="E152" s="808" t="s">
        <v>668</v>
      </c>
      <c r="F152" s="808"/>
      <c r="G152" s="808"/>
      <c r="H152" s="48">
        <v>2000</v>
      </c>
      <c r="I152" s="488"/>
      <c r="J152" s="737"/>
      <c r="K152" s="488"/>
      <c r="L152" s="488"/>
      <c r="M152" s="488"/>
    </row>
    <row r="153" spans="1:15" s="66" customFormat="1" ht="56.25">
      <c r="A153" s="315"/>
      <c r="B153" s="444" t="s">
        <v>1032</v>
      </c>
      <c r="C153" s="497">
        <v>10</v>
      </c>
      <c r="D153" s="514" t="s">
        <v>168</v>
      </c>
      <c r="E153" s="808" t="s">
        <v>668</v>
      </c>
      <c r="F153" s="808"/>
      <c r="G153" s="808"/>
      <c r="H153" s="48">
        <v>2000</v>
      </c>
      <c r="I153" s="488"/>
      <c r="J153" s="737"/>
      <c r="K153" s="488"/>
      <c r="L153" s="488"/>
      <c r="M153" s="488"/>
      <c r="O153" s="181"/>
    </row>
    <row r="154" spans="1:15" s="66" customFormat="1" ht="37.5">
      <c r="A154" s="315"/>
      <c r="B154" s="732" t="s">
        <v>1033</v>
      </c>
      <c r="C154" s="745"/>
      <c r="D154" s="716"/>
      <c r="E154" s="848"/>
      <c r="F154" s="848"/>
      <c r="G154" s="848"/>
      <c r="H154" s="714"/>
      <c r="I154" s="488"/>
      <c r="J154" s="737"/>
      <c r="K154" s="488"/>
      <c r="L154" s="488"/>
      <c r="M154" s="488"/>
    </row>
    <row r="155" spans="1:15" s="66" customFormat="1" ht="56.25">
      <c r="A155" s="315"/>
      <c r="B155" s="444" t="s">
        <v>1034</v>
      </c>
      <c r="C155" s="497">
        <v>10</v>
      </c>
      <c r="D155" s="514" t="s">
        <v>168</v>
      </c>
      <c r="E155" s="808" t="s">
        <v>668</v>
      </c>
      <c r="F155" s="808"/>
      <c r="G155" s="808"/>
      <c r="H155" s="48">
        <v>2000</v>
      </c>
      <c r="I155" s="488"/>
      <c r="J155" s="737"/>
      <c r="K155" s="488"/>
      <c r="L155" s="488"/>
      <c r="M155" s="488"/>
    </row>
    <row r="156" spans="1:15" s="66" customFormat="1" ht="37.5">
      <c r="A156" s="315"/>
      <c r="B156" s="444" t="s">
        <v>1035</v>
      </c>
      <c r="C156" s="497">
        <v>10</v>
      </c>
      <c r="D156" s="514" t="s">
        <v>168</v>
      </c>
      <c r="E156" s="808" t="s">
        <v>668</v>
      </c>
      <c r="F156" s="808"/>
      <c r="G156" s="808"/>
      <c r="H156" s="48">
        <v>3000</v>
      </c>
      <c r="I156" s="488"/>
      <c r="J156" s="737"/>
      <c r="K156" s="488"/>
      <c r="L156" s="488"/>
      <c r="M156" s="488"/>
    </row>
    <row r="157" spans="1:15" s="66" customFormat="1">
      <c r="A157" s="315"/>
      <c r="B157" s="699" t="s">
        <v>801</v>
      </c>
      <c r="C157" s="729">
        <v>1</v>
      </c>
      <c r="D157" s="746" t="s">
        <v>7</v>
      </c>
      <c r="E157" s="891" t="s">
        <v>159</v>
      </c>
      <c r="F157" s="891"/>
      <c r="G157" s="891"/>
      <c r="H157" s="48">
        <v>1000</v>
      </c>
      <c r="I157" s="488"/>
      <c r="J157" s="737"/>
      <c r="K157" s="488"/>
      <c r="L157" s="488"/>
      <c r="M157" s="488"/>
    </row>
    <row r="158" spans="1:15" s="66" customFormat="1">
      <c r="A158" s="831" t="s">
        <v>849</v>
      </c>
      <c r="B158" s="831"/>
      <c r="C158" s="831"/>
      <c r="D158" s="831"/>
      <c r="E158" s="831"/>
      <c r="F158" s="831"/>
      <c r="G158" s="831"/>
      <c r="H158" s="831"/>
      <c r="I158" s="831"/>
      <c r="J158" s="831"/>
      <c r="K158" s="831"/>
      <c r="L158" s="831"/>
      <c r="M158" s="831"/>
    </row>
    <row r="159" spans="1:15" s="66" customFormat="1">
      <c r="A159" s="805" t="s">
        <v>1036</v>
      </c>
      <c r="B159" s="805"/>
      <c r="C159" s="805"/>
      <c r="D159" s="805"/>
      <c r="E159" s="805"/>
      <c r="F159" s="805"/>
      <c r="G159" s="805"/>
      <c r="H159" s="805"/>
      <c r="I159" s="805"/>
      <c r="J159" s="805"/>
      <c r="K159" s="805"/>
      <c r="L159" s="805"/>
      <c r="M159" s="805"/>
    </row>
    <row r="160" spans="1:15" s="66" customFormat="1">
      <c r="A160" s="706">
        <v>28</v>
      </c>
      <c r="B160" s="247" t="s">
        <v>850</v>
      </c>
      <c r="C160" s="505">
        <v>300</v>
      </c>
      <c r="D160" s="505" t="s">
        <v>168</v>
      </c>
      <c r="E160" s="873"/>
      <c r="F160" s="874"/>
      <c r="G160" s="875"/>
      <c r="H160" s="505">
        <v>72500</v>
      </c>
      <c r="I160" s="245" t="s">
        <v>169</v>
      </c>
      <c r="J160" s="245" t="s">
        <v>932</v>
      </c>
      <c r="K160" s="706">
        <v>4</v>
      </c>
      <c r="L160" s="706">
        <v>4</v>
      </c>
      <c r="M160" s="706">
        <v>4</v>
      </c>
    </row>
    <row r="161" spans="1:13" s="66" customFormat="1">
      <c r="A161" s="258"/>
      <c r="B161" s="457" t="s">
        <v>815</v>
      </c>
      <c r="C161" s="747"/>
      <c r="D161" s="573"/>
      <c r="E161" s="808"/>
      <c r="F161" s="808"/>
      <c r="G161" s="808"/>
      <c r="H161" s="447"/>
      <c r="I161" s="441"/>
      <c r="J161" s="480"/>
      <c r="K161" s="441"/>
      <c r="L161" s="441"/>
      <c r="M161" s="441"/>
    </row>
    <row r="162" spans="1:13" s="66" customFormat="1" ht="37.5">
      <c r="A162" s="315"/>
      <c r="B162" s="57" t="s">
        <v>1037</v>
      </c>
      <c r="C162" s="496"/>
      <c r="D162" s="458"/>
      <c r="E162" s="808"/>
      <c r="F162" s="808"/>
      <c r="G162" s="808"/>
      <c r="H162" s="447"/>
      <c r="I162" s="453"/>
      <c r="J162" s="487"/>
      <c r="K162" s="453"/>
      <c r="L162" s="453"/>
      <c r="M162" s="453"/>
    </row>
    <row r="163" spans="1:13" s="66" customFormat="1">
      <c r="A163" s="315"/>
      <c r="B163" s="57" t="s">
        <v>1038</v>
      </c>
      <c r="C163" s="454">
        <v>60</v>
      </c>
      <c r="D163" s="458" t="s">
        <v>168</v>
      </c>
      <c r="E163" s="808" t="s">
        <v>668</v>
      </c>
      <c r="F163" s="808"/>
      <c r="G163" s="808"/>
      <c r="H163" s="447">
        <v>9000</v>
      </c>
      <c r="I163" s="453"/>
      <c r="J163" s="487"/>
      <c r="K163" s="453"/>
      <c r="L163" s="453"/>
      <c r="M163" s="453"/>
    </row>
    <row r="164" spans="1:13" s="66" customFormat="1" ht="45" customHeight="1">
      <c r="A164" s="315"/>
      <c r="B164" s="57" t="s">
        <v>1039</v>
      </c>
      <c r="C164" s="454">
        <v>240</v>
      </c>
      <c r="D164" s="458" t="s">
        <v>168</v>
      </c>
      <c r="E164" s="867" t="s">
        <v>1041</v>
      </c>
      <c r="F164" s="868"/>
      <c r="G164" s="869"/>
      <c r="H164" s="447">
        <v>36000</v>
      </c>
      <c r="I164" s="453"/>
      <c r="J164" s="487"/>
      <c r="K164" s="453"/>
      <c r="L164" s="453"/>
      <c r="M164" s="453"/>
    </row>
    <row r="165" spans="1:13" s="66" customFormat="1" ht="75">
      <c r="A165" s="315"/>
      <c r="B165" s="57" t="s">
        <v>1040</v>
      </c>
      <c r="C165" s="454">
        <v>1</v>
      </c>
      <c r="D165" s="458" t="s">
        <v>256</v>
      </c>
      <c r="E165" s="808" t="s">
        <v>667</v>
      </c>
      <c r="F165" s="808"/>
      <c r="G165" s="808"/>
      <c r="H165" s="447">
        <v>11000</v>
      </c>
      <c r="I165" s="453"/>
      <c r="J165" s="487"/>
      <c r="K165" s="453"/>
      <c r="L165" s="453"/>
      <c r="M165" s="453"/>
    </row>
    <row r="166" spans="1:13" s="66" customFormat="1" ht="43.5" customHeight="1">
      <c r="A166" s="315"/>
      <c r="B166" s="699" t="s">
        <v>809</v>
      </c>
      <c r="C166" s="729">
        <v>1</v>
      </c>
      <c r="D166" s="458" t="s">
        <v>7</v>
      </c>
      <c r="E166" s="867" t="s">
        <v>972</v>
      </c>
      <c r="F166" s="868"/>
      <c r="G166" s="869"/>
      <c r="H166" s="447">
        <v>16500</v>
      </c>
      <c r="I166" s="453"/>
      <c r="J166" s="487"/>
      <c r="K166" s="453"/>
      <c r="L166" s="453"/>
      <c r="M166" s="453"/>
    </row>
    <row r="167" spans="1:13" s="66" customFormat="1">
      <c r="A167" s="831" t="s">
        <v>819</v>
      </c>
      <c r="B167" s="831"/>
      <c r="C167" s="831"/>
      <c r="D167" s="831"/>
      <c r="E167" s="831"/>
      <c r="F167" s="831"/>
      <c r="G167" s="831"/>
      <c r="H167" s="831"/>
      <c r="I167" s="831"/>
      <c r="J167" s="831"/>
      <c r="K167" s="831"/>
      <c r="L167" s="831"/>
      <c r="M167" s="831"/>
    </row>
    <row r="168" spans="1:13" s="66" customFormat="1">
      <c r="A168" s="805" t="s">
        <v>854</v>
      </c>
      <c r="B168" s="805"/>
      <c r="C168" s="805"/>
      <c r="D168" s="805"/>
      <c r="E168" s="805"/>
      <c r="F168" s="805"/>
      <c r="G168" s="805"/>
      <c r="H168" s="805"/>
      <c r="I168" s="805"/>
      <c r="J168" s="805"/>
      <c r="K168" s="805"/>
      <c r="L168" s="805"/>
      <c r="M168" s="805"/>
    </row>
    <row r="169" spans="1:13" s="66" customFormat="1">
      <c r="A169" s="510">
        <v>29</v>
      </c>
      <c r="B169" s="247" t="s">
        <v>827</v>
      </c>
      <c r="C169" s="55">
        <v>7</v>
      </c>
      <c r="D169" s="55" t="s">
        <v>176</v>
      </c>
      <c r="E169" s="807"/>
      <c r="F169" s="807"/>
      <c r="G169" s="807"/>
      <c r="H169" s="55">
        <v>84000</v>
      </c>
      <c r="I169" s="245" t="s">
        <v>169</v>
      </c>
      <c r="J169" s="245" t="s">
        <v>932</v>
      </c>
      <c r="K169" s="469">
        <v>1</v>
      </c>
      <c r="L169" s="469">
        <v>1</v>
      </c>
      <c r="M169" s="469">
        <v>1</v>
      </c>
    </row>
    <row r="170" spans="1:13" s="66" customFormat="1" ht="23.25">
      <c r="A170" s="705"/>
      <c r="B170" s="566" t="s">
        <v>1042</v>
      </c>
      <c r="C170" s="755"/>
      <c r="D170" s="726"/>
      <c r="E170" s="884"/>
      <c r="F170" s="884"/>
      <c r="G170" s="884"/>
      <c r="H170" s="48"/>
      <c r="I170" s="441"/>
      <c r="J170" s="480"/>
      <c r="K170" s="441"/>
      <c r="L170" s="441"/>
      <c r="M170" s="441"/>
    </row>
    <row r="171" spans="1:13" s="66" customFormat="1" ht="56.25">
      <c r="A171" s="705"/>
      <c r="B171" s="567" t="s">
        <v>1043</v>
      </c>
      <c r="C171" s="756">
        <v>2</v>
      </c>
      <c r="D171" s="693" t="s">
        <v>176</v>
      </c>
      <c r="E171" s="808" t="s">
        <v>1063</v>
      </c>
      <c r="F171" s="808"/>
      <c r="G171" s="808"/>
      <c r="H171" s="48">
        <v>4500</v>
      </c>
      <c r="I171" s="441"/>
      <c r="J171" s="517"/>
      <c r="K171" s="441"/>
      <c r="L171" s="441"/>
      <c r="M171" s="441"/>
    </row>
    <row r="172" spans="1:13" s="66" customFormat="1" ht="37.5">
      <c r="A172" s="705"/>
      <c r="B172" s="567" t="s">
        <v>1044</v>
      </c>
      <c r="C172" s="756">
        <v>2</v>
      </c>
      <c r="D172" s="693" t="s">
        <v>176</v>
      </c>
      <c r="E172" s="808" t="s">
        <v>1063</v>
      </c>
      <c r="F172" s="808"/>
      <c r="G172" s="808"/>
      <c r="H172" s="48">
        <v>4500</v>
      </c>
      <c r="I172" s="441"/>
      <c r="J172" s="517"/>
      <c r="K172" s="441"/>
      <c r="L172" s="441"/>
      <c r="M172" s="441"/>
    </row>
    <row r="173" spans="1:13" s="66" customFormat="1" ht="23.25">
      <c r="A173" s="705"/>
      <c r="B173" s="566" t="s">
        <v>750</v>
      </c>
      <c r="C173" s="755"/>
      <c r="D173" s="726"/>
      <c r="E173" s="870"/>
      <c r="F173" s="871"/>
      <c r="G173" s="872"/>
      <c r="H173" s="48"/>
      <c r="I173" s="441"/>
      <c r="J173" s="517"/>
      <c r="K173" s="441"/>
      <c r="L173" s="441"/>
      <c r="M173" s="441"/>
    </row>
    <row r="174" spans="1:13" s="66" customFormat="1" ht="37.5">
      <c r="A174" s="705"/>
      <c r="B174" s="567" t="s">
        <v>1045</v>
      </c>
      <c r="C174" s="757"/>
      <c r="D174" s="693"/>
      <c r="E174" s="870"/>
      <c r="F174" s="871"/>
      <c r="G174" s="872"/>
      <c r="H174" s="48"/>
      <c r="I174" s="441"/>
      <c r="J174" s="517"/>
      <c r="K174" s="441"/>
      <c r="L174" s="441"/>
      <c r="M174" s="441"/>
    </row>
    <row r="175" spans="1:13" s="66" customFormat="1" ht="56.25">
      <c r="A175" s="705"/>
      <c r="B175" s="566" t="s">
        <v>1046</v>
      </c>
      <c r="C175" s="758">
        <v>1</v>
      </c>
      <c r="D175" s="725" t="s">
        <v>176</v>
      </c>
      <c r="E175" s="870" t="s">
        <v>665</v>
      </c>
      <c r="F175" s="871"/>
      <c r="G175" s="872"/>
      <c r="H175" s="48">
        <v>2625</v>
      </c>
      <c r="I175" s="441"/>
      <c r="J175" s="517"/>
      <c r="K175" s="441"/>
      <c r="L175" s="441"/>
      <c r="M175" s="441"/>
    </row>
    <row r="176" spans="1:13" s="66" customFormat="1" ht="56.25">
      <c r="A176" s="705"/>
      <c r="B176" s="566" t="s">
        <v>1047</v>
      </c>
      <c r="C176" s="758">
        <v>1</v>
      </c>
      <c r="D176" s="725" t="s">
        <v>176</v>
      </c>
      <c r="E176" s="870" t="s">
        <v>665</v>
      </c>
      <c r="F176" s="871"/>
      <c r="G176" s="872"/>
      <c r="H176" s="48">
        <v>2625</v>
      </c>
      <c r="I176" s="441"/>
      <c r="J176" s="517"/>
      <c r="K176" s="441"/>
      <c r="L176" s="441"/>
      <c r="M176" s="441"/>
    </row>
    <row r="177" spans="1:13" s="66" customFormat="1" ht="37.5">
      <c r="A177" s="705"/>
      <c r="B177" s="567" t="s">
        <v>751</v>
      </c>
      <c r="C177" s="757"/>
      <c r="D177" s="750"/>
      <c r="E177" s="808"/>
      <c r="F177" s="808"/>
      <c r="G177" s="808"/>
      <c r="H177" s="48"/>
      <c r="I177" s="441"/>
      <c r="J177" s="517"/>
      <c r="K177" s="441"/>
      <c r="L177" s="441"/>
      <c r="M177" s="441"/>
    </row>
    <row r="178" spans="1:13" s="66" customFormat="1" ht="37.5">
      <c r="A178" s="705"/>
      <c r="B178" s="566" t="s">
        <v>1048</v>
      </c>
      <c r="C178" s="758">
        <v>1</v>
      </c>
      <c r="D178" s="725" t="s">
        <v>176</v>
      </c>
      <c r="E178" s="870" t="s">
        <v>666</v>
      </c>
      <c r="F178" s="871"/>
      <c r="G178" s="872"/>
      <c r="H178" s="48">
        <v>1500</v>
      </c>
      <c r="I178" s="441"/>
      <c r="J178" s="517"/>
      <c r="K178" s="441"/>
      <c r="L178" s="441"/>
      <c r="M178" s="441"/>
    </row>
    <row r="179" spans="1:13" s="66" customFormat="1" ht="37.5">
      <c r="A179" s="705"/>
      <c r="B179" s="566" t="s">
        <v>1049</v>
      </c>
      <c r="C179" s="758">
        <v>1</v>
      </c>
      <c r="D179" s="725" t="s">
        <v>176</v>
      </c>
      <c r="E179" s="808" t="s">
        <v>666</v>
      </c>
      <c r="F179" s="808"/>
      <c r="G179" s="808"/>
      <c r="H179" s="48">
        <v>1500</v>
      </c>
      <c r="I179" s="441"/>
      <c r="J179" s="517"/>
      <c r="K179" s="441"/>
      <c r="L179" s="441"/>
      <c r="M179" s="441"/>
    </row>
    <row r="180" spans="1:13" s="66" customFormat="1" ht="37.5">
      <c r="A180" s="705"/>
      <c r="B180" s="567" t="s">
        <v>794</v>
      </c>
      <c r="C180" s="757"/>
      <c r="D180" s="693"/>
      <c r="E180" s="870"/>
      <c r="F180" s="871"/>
      <c r="G180" s="872"/>
      <c r="H180" s="48"/>
      <c r="I180" s="441"/>
      <c r="J180" s="517"/>
      <c r="K180" s="441"/>
      <c r="L180" s="441"/>
      <c r="M180" s="441"/>
    </row>
    <row r="181" spans="1:13" s="66" customFormat="1">
      <c r="A181" s="705"/>
      <c r="B181" s="566" t="s">
        <v>1050</v>
      </c>
      <c r="C181" s="758">
        <v>45</v>
      </c>
      <c r="D181" s="726" t="s">
        <v>168</v>
      </c>
      <c r="E181" s="870" t="s">
        <v>205</v>
      </c>
      <c r="F181" s="871"/>
      <c r="G181" s="872"/>
      <c r="H181" s="48">
        <v>9000</v>
      </c>
      <c r="I181" s="441"/>
      <c r="J181" s="517"/>
      <c r="K181" s="441"/>
      <c r="L181" s="441"/>
      <c r="M181" s="441"/>
    </row>
    <row r="182" spans="1:13" s="66" customFormat="1" ht="37.5">
      <c r="A182" s="705"/>
      <c r="B182" s="566" t="s">
        <v>1051</v>
      </c>
      <c r="C182" s="758">
        <v>20</v>
      </c>
      <c r="D182" s="726" t="s">
        <v>168</v>
      </c>
      <c r="E182" s="870" t="s">
        <v>159</v>
      </c>
      <c r="F182" s="871"/>
      <c r="G182" s="872"/>
      <c r="H182" s="48">
        <v>7000</v>
      </c>
      <c r="I182" s="441"/>
      <c r="J182" s="517"/>
      <c r="K182" s="441"/>
      <c r="L182" s="441"/>
      <c r="M182" s="441"/>
    </row>
    <row r="183" spans="1:13" s="66" customFormat="1" ht="23.25">
      <c r="A183" s="705"/>
      <c r="B183" s="748" t="s">
        <v>795</v>
      </c>
      <c r="C183" s="759"/>
      <c r="D183" s="751"/>
      <c r="E183" s="870"/>
      <c r="F183" s="871"/>
      <c r="G183" s="872"/>
      <c r="H183" s="48"/>
      <c r="I183" s="441"/>
      <c r="J183" s="517"/>
      <c r="K183" s="441"/>
      <c r="L183" s="441"/>
      <c r="M183" s="441"/>
    </row>
    <row r="184" spans="1:13" s="66" customFormat="1">
      <c r="A184" s="705"/>
      <c r="B184" s="749" t="s">
        <v>855</v>
      </c>
      <c r="C184" s="760"/>
      <c r="D184" s="752"/>
      <c r="E184" s="870"/>
      <c r="F184" s="871"/>
      <c r="G184" s="872"/>
      <c r="H184" s="48"/>
      <c r="I184" s="441"/>
      <c r="J184" s="517"/>
      <c r="K184" s="441"/>
      <c r="L184" s="441"/>
      <c r="M184" s="441"/>
    </row>
    <row r="185" spans="1:13" s="66" customFormat="1" ht="37.5">
      <c r="A185" s="705"/>
      <c r="B185" s="748" t="s">
        <v>1052</v>
      </c>
      <c r="C185" s="761"/>
      <c r="D185" s="751"/>
      <c r="E185" s="808"/>
      <c r="F185" s="808"/>
      <c r="G185" s="808"/>
      <c r="H185" s="48"/>
      <c r="I185" s="441"/>
      <c r="J185" s="517"/>
      <c r="K185" s="441"/>
      <c r="L185" s="441"/>
      <c r="M185" s="441"/>
    </row>
    <row r="186" spans="1:13" s="66" customFormat="1" ht="37.5">
      <c r="A186" s="705"/>
      <c r="B186" s="749" t="s">
        <v>1053</v>
      </c>
      <c r="C186" s="764">
        <v>2</v>
      </c>
      <c r="D186" s="752" t="s">
        <v>176</v>
      </c>
      <c r="E186" s="870" t="s">
        <v>1064</v>
      </c>
      <c r="F186" s="871"/>
      <c r="G186" s="872"/>
      <c r="H186" s="48">
        <v>9000</v>
      </c>
      <c r="I186" s="441"/>
      <c r="J186" s="517"/>
      <c r="K186" s="441"/>
      <c r="L186" s="441"/>
      <c r="M186" s="441"/>
    </row>
    <row r="187" spans="1:13" s="66" customFormat="1">
      <c r="A187" s="705"/>
      <c r="B187" s="574" t="s">
        <v>1054</v>
      </c>
      <c r="C187" s="762">
        <v>2</v>
      </c>
      <c r="D187" s="753" t="s">
        <v>176</v>
      </c>
      <c r="E187" s="870" t="s">
        <v>1064</v>
      </c>
      <c r="F187" s="871"/>
      <c r="G187" s="872"/>
      <c r="H187" s="48">
        <v>11000</v>
      </c>
      <c r="I187" s="441"/>
      <c r="J187" s="517"/>
      <c r="K187" s="441"/>
      <c r="L187" s="441"/>
      <c r="M187" s="441"/>
    </row>
    <row r="188" spans="1:13" s="66" customFormat="1" ht="37.5">
      <c r="A188" s="705"/>
      <c r="B188" s="748" t="s">
        <v>856</v>
      </c>
      <c r="C188" s="761"/>
      <c r="D188" s="751"/>
      <c r="E188" s="808"/>
      <c r="F188" s="808"/>
      <c r="G188" s="808"/>
      <c r="H188" s="48"/>
      <c r="I188" s="441"/>
      <c r="J188" s="517"/>
      <c r="K188" s="441"/>
      <c r="L188" s="441"/>
      <c r="M188" s="441"/>
    </row>
    <row r="189" spans="1:13" s="66" customFormat="1" ht="37.5">
      <c r="A189" s="705"/>
      <c r="B189" s="574" t="s">
        <v>857</v>
      </c>
      <c r="C189" s="762">
        <v>20</v>
      </c>
      <c r="D189" s="752" t="s">
        <v>168</v>
      </c>
      <c r="E189" s="808" t="s">
        <v>159</v>
      </c>
      <c r="F189" s="808"/>
      <c r="G189" s="808"/>
      <c r="H189" s="48">
        <v>16000</v>
      </c>
      <c r="I189" s="441"/>
      <c r="J189" s="517"/>
      <c r="K189" s="441"/>
      <c r="L189" s="441"/>
      <c r="M189" s="441"/>
    </row>
    <row r="190" spans="1:13" s="66" customFormat="1">
      <c r="A190" s="705"/>
      <c r="B190" s="567" t="s">
        <v>1055</v>
      </c>
      <c r="C190" s="757"/>
      <c r="D190" s="754"/>
      <c r="E190" s="808"/>
      <c r="F190" s="808"/>
      <c r="G190" s="808"/>
      <c r="H190" s="48"/>
      <c r="I190" s="441"/>
      <c r="J190" s="517"/>
      <c r="K190" s="441"/>
      <c r="L190" s="441"/>
      <c r="M190" s="441"/>
    </row>
    <row r="191" spans="1:13" s="66" customFormat="1">
      <c r="A191" s="705"/>
      <c r="B191" s="567" t="s">
        <v>1056</v>
      </c>
      <c r="C191" s="757"/>
      <c r="D191" s="693"/>
      <c r="E191" s="808"/>
      <c r="F191" s="808"/>
      <c r="G191" s="808"/>
      <c r="H191" s="48"/>
      <c r="I191" s="441"/>
      <c r="J191" s="517"/>
      <c r="K191" s="441"/>
      <c r="L191" s="441"/>
      <c r="M191" s="441"/>
    </row>
    <row r="192" spans="1:13" s="66" customFormat="1" ht="37.5">
      <c r="A192" s="705"/>
      <c r="B192" s="566" t="s">
        <v>1057</v>
      </c>
      <c r="C192" s="758">
        <v>1</v>
      </c>
      <c r="D192" s="726" t="s">
        <v>176</v>
      </c>
      <c r="E192" s="808" t="s">
        <v>192</v>
      </c>
      <c r="F192" s="808"/>
      <c r="G192" s="808"/>
      <c r="H192" s="48">
        <v>2650</v>
      </c>
      <c r="I192" s="441"/>
      <c r="J192" s="517"/>
      <c r="K192" s="441"/>
      <c r="L192" s="441"/>
      <c r="M192" s="441"/>
    </row>
    <row r="193" spans="1:15" s="66" customFormat="1" ht="37.5">
      <c r="A193" s="705"/>
      <c r="B193" s="566" t="s">
        <v>1058</v>
      </c>
      <c r="C193" s="758">
        <v>1</v>
      </c>
      <c r="D193" s="726" t="s">
        <v>176</v>
      </c>
      <c r="E193" s="808" t="s">
        <v>192</v>
      </c>
      <c r="F193" s="808"/>
      <c r="G193" s="808"/>
      <c r="H193" s="48">
        <v>2650</v>
      </c>
      <c r="I193" s="441"/>
      <c r="J193" s="517"/>
      <c r="K193" s="441"/>
      <c r="L193" s="441"/>
      <c r="M193" s="441"/>
    </row>
    <row r="194" spans="1:15" s="66" customFormat="1" ht="23.25">
      <c r="A194" s="705"/>
      <c r="B194" s="566" t="s">
        <v>796</v>
      </c>
      <c r="C194" s="755"/>
      <c r="D194" s="754"/>
      <c r="E194" s="808"/>
      <c r="F194" s="808"/>
      <c r="G194" s="808"/>
      <c r="H194" s="48"/>
      <c r="I194" s="441"/>
      <c r="J194" s="517"/>
      <c r="K194" s="441"/>
      <c r="L194" s="441"/>
      <c r="M194" s="441"/>
    </row>
    <row r="195" spans="1:15" s="66" customFormat="1" ht="37.5">
      <c r="A195" s="705"/>
      <c r="B195" s="567" t="s">
        <v>1059</v>
      </c>
      <c r="C195" s="756">
        <v>1</v>
      </c>
      <c r="D195" s="458" t="s">
        <v>7</v>
      </c>
      <c r="E195" s="808" t="s">
        <v>159</v>
      </c>
      <c r="F195" s="808"/>
      <c r="G195" s="808"/>
      <c r="H195" s="48">
        <v>3000</v>
      </c>
      <c r="I195" s="441"/>
      <c r="J195" s="517"/>
      <c r="K195" s="441"/>
      <c r="L195" s="441"/>
      <c r="M195" s="441"/>
      <c r="O195" s="181"/>
    </row>
    <row r="196" spans="1:15" s="66" customFormat="1" ht="37.5">
      <c r="A196" s="705"/>
      <c r="B196" s="444" t="s">
        <v>1060</v>
      </c>
      <c r="C196" s="497">
        <v>1</v>
      </c>
      <c r="D196" s="458" t="s">
        <v>7</v>
      </c>
      <c r="E196" s="808" t="s">
        <v>159</v>
      </c>
      <c r="F196" s="808"/>
      <c r="G196" s="808"/>
      <c r="H196" s="48">
        <v>2750</v>
      </c>
      <c r="I196" s="441"/>
      <c r="J196" s="517"/>
      <c r="K196" s="441"/>
      <c r="L196" s="441"/>
      <c r="M196" s="441"/>
    </row>
    <row r="197" spans="1:15" s="66" customFormat="1">
      <c r="A197" s="705"/>
      <c r="B197" s="459" t="s">
        <v>1061</v>
      </c>
      <c r="C197" s="763">
        <v>1</v>
      </c>
      <c r="D197" s="458" t="s">
        <v>7</v>
      </c>
      <c r="E197" s="808" t="s">
        <v>159</v>
      </c>
      <c r="F197" s="808"/>
      <c r="G197" s="808"/>
      <c r="H197" s="48">
        <v>3000</v>
      </c>
      <c r="I197" s="441"/>
      <c r="J197" s="517"/>
      <c r="K197" s="441"/>
      <c r="L197" s="441"/>
      <c r="M197" s="441"/>
    </row>
    <row r="198" spans="1:15" s="66" customFormat="1" ht="37.5">
      <c r="A198" s="705"/>
      <c r="B198" s="566" t="s">
        <v>1062</v>
      </c>
      <c r="C198" s="758">
        <v>1</v>
      </c>
      <c r="D198" s="458" t="s">
        <v>7</v>
      </c>
      <c r="E198" s="808" t="s">
        <v>159</v>
      </c>
      <c r="F198" s="808"/>
      <c r="G198" s="808"/>
      <c r="H198" s="48">
        <v>700</v>
      </c>
      <c r="I198" s="441"/>
      <c r="J198" s="517"/>
      <c r="K198" s="441"/>
      <c r="L198" s="441"/>
      <c r="M198" s="441"/>
    </row>
    <row r="199" spans="1:15" s="66" customFormat="1">
      <c r="A199" s="805" t="s">
        <v>858</v>
      </c>
      <c r="B199" s="805"/>
      <c r="C199" s="805"/>
      <c r="D199" s="805"/>
      <c r="E199" s="805"/>
      <c r="F199" s="805"/>
      <c r="G199" s="805"/>
      <c r="H199" s="805"/>
      <c r="I199" s="805"/>
      <c r="J199" s="805"/>
      <c r="K199" s="805"/>
      <c r="L199" s="805"/>
      <c r="M199" s="805"/>
    </row>
    <row r="200" spans="1:15" s="66" customFormat="1">
      <c r="A200" s="510">
        <v>30</v>
      </c>
      <c r="B200" s="247" t="s">
        <v>353</v>
      </c>
      <c r="C200" s="505">
        <v>270</v>
      </c>
      <c r="D200" s="505" t="s">
        <v>168</v>
      </c>
      <c r="E200" s="809"/>
      <c r="F200" s="810"/>
      <c r="G200" s="811"/>
      <c r="H200" s="505">
        <v>366750</v>
      </c>
      <c r="I200" s="245" t="s">
        <v>169</v>
      </c>
      <c r="J200" s="245" t="s">
        <v>932</v>
      </c>
      <c r="K200" s="706">
        <v>2</v>
      </c>
      <c r="L200" s="706">
        <v>2</v>
      </c>
      <c r="M200" s="706">
        <v>2</v>
      </c>
    </row>
    <row r="201" spans="1:15" s="66" customFormat="1">
      <c r="A201" s="315"/>
      <c r="B201" s="45" t="s">
        <v>1065</v>
      </c>
      <c r="C201" s="547"/>
      <c r="D201" s="447"/>
      <c r="E201" s="808"/>
      <c r="F201" s="808"/>
      <c r="G201" s="808"/>
      <c r="H201" s="447"/>
      <c r="I201" s="453"/>
      <c r="J201" s="486"/>
      <c r="K201" s="453"/>
      <c r="L201" s="453"/>
      <c r="M201" s="453"/>
    </row>
    <row r="202" spans="1:15" s="66" customFormat="1">
      <c r="A202" s="315"/>
      <c r="B202" s="38" t="s">
        <v>1066</v>
      </c>
      <c r="C202" s="718">
        <v>270</v>
      </c>
      <c r="D202" s="448" t="s">
        <v>300</v>
      </c>
      <c r="E202" s="808" t="s">
        <v>205</v>
      </c>
      <c r="F202" s="808"/>
      <c r="G202" s="808"/>
      <c r="H202" s="448">
        <v>81000</v>
      </c>
      <c r="I202" s="453"/>
      <c r="J202" s="486"/>
      <c r="K202" s="453"/>
      <c r="L202" s="453"/>
      <c r="M202" s="453"/>
      <c r="N202" s="180"/>
    </row>
    <row r="203" spans="1:15" s="66" customFormat="1">
      <c r="A203" s="315"/>
      <c r="B203" s="38" t="s">
        <v>1067</v>
      </c>
      <c r="C203" s="718"/>
      <c r="D203" s="765"/>
      <c r="E203" s="808"/>
      <c r="F203" s="808"/>
      <c r="G203" s="808"/>
      <c r="H203" s="448"/>
      <c r="I203" s="453"/>
      <c r="J203" s="486"/>
      <c r="K203" s="453"/>
      <c r="L203" s="453"/>
      <c r="M203" s="453"/>
    </row>
    <row r="204" spans="1:15" s="66" customFormat="1" ht="37.5">
      <c r="A204" s="315"/>
      <c r="B204" s="38" t="s">
        <v>1068</v>
      </c>
      <c r="C204" s="718">
        <v>9</v>
      </c>
      <c r="D204" s="357" t="s">
        <v>198</v>
      </c>
      <c r="E204" s="808" t="s">
        <v>205</v>
      </c>
      <c r="F204" s="808"/>
      <c r="G204" s="808"/>
      <c r="H204" s="448">
        <v>81000</v>
      </c>
      <c r="I204" s="453"/>
      <c r="J204" s="486"/>
      <c r="K204" s="453"/>
      <c r="L204" s="453"/>
      <c r="M204" s="453"/>
    </row>
    <row r="205" spans="1:15" s="66" customFormat="1">
      <c r="A205" s="315"/>
      <c r="B205" s="38" t="s">
        <v>1069</v>
      </c>
      <c r="C205" s="718"/>
      <c r="D205" s="357"/>
      <c r="E205" s="808"/>
      <c r="F205" s="808"/>
      <c r="G205" s="808"/>
      <c r="H205" s="448"/>
      <c r="I205" s="453"/>
      <c r="J205" s="486"/>
      <c r="K205" s="453"/>
      <c r="L205" s="453"/>
      <c r="M205" s="453"/>
    </row>
    <row r="206" spans="1:15" s="66" customFormat="1" ht="37.5">
      <c r="A206" s="315"/>
      <c r="B206" s="38" t="s">
        <v>1070</v>
      </c>
      <c r="C206" s="718">
        <v>18</v>
      </c>
      <c r="D206" s="357" t="s">
        <v>168</v>
      </c>
      <c r="E206" s="808" t="s">
        <v>159</v>
      </c>
      <c r="F206" s="808"/>
      <c r="G206" s="808"/>
      <c r="H206" s="448">
        <v>6000</v>
      </c>
      <c r="I206" s="453"/>
      <c r="J206" s="486"/>
      <c r="K206" s="453"/>
      <c r="L206" s="453"/>
      <c r="M206" s="453"/>
    </row>
    <row r="207" spans="1:15" s="66" customFormat="1" ht="37.5">
      <c r="A207" s="315"/>
      <c r="B207" s="38" t="s">
        <v>1071</v>
      </c>
      <c r="C207" s="718">
        <v>5</v>
      </c>
      <c r="D207" s="357" t="s">
        <v>168</v>
      </c>
      <c r="E207" s="808" t="s">
        <v>159</v>
      </c>
      <c r="F207" s="808"/>
      <c r="G207" s="808"/>
      <c r="H207" s="448">
        <v>950</v>
      </c>
      <c r="I207" s="453"/>
      <c r="J207" s="486"/>
      <c r="K207" s="453"/>
      <c r="L207" s="453"/>
      <c r="M207" s="453"/>
    </row>
    <row r="208" spans="1:15" s="66" customFormat="1" ht="37.5">
      <c r="A208" s="315"/>
      <c r="B208" s="38" t="s">
        <v>1072</v>
      </c>
      <c r="C208" s="718">
        <v>90</v>
      </c>
      <c r="D208" s="448" t="s">
        <v>168</v>
      </c>
      <c r="E208" s="808" t="s">
        <v>205</v>
      </c>
      <c r="F208" s="808"/>
      <c r="G208" s="808"/>
      <c r="H208" s="448">
        <v>18000</v>
      </c>
      <c r="I208" s="453"/>
      <c r="J208" s="486"/>
      <c r="K208" s="453"/>
      <c r="L208" s="453"/>
      <c r="M208" s="453"/>
    </row>
    <row r="209" spans="1:15" s="66" customFormat="1">
      <c r="A209" s="315"/>
      <c r="B209" s="38" t="s">
        <v>1073</v>
      </c>
      <c r="C209" s="718">
        <v>1</v>
      </c>
      <c r="D209" s="448" t="s">
        <v>198</v>
      </c>
      <c r="E209" s="808" t="s">
        <v>159</v>
      </c>
      <c r="F209" s="808"/>
      <c r="G209" s="808"/>
      <c r="H209" s="448">
        <v>3000</v>
      </c>
      <c r="I209" s="453"/>
      <c r="J209" s="486"/>
      <c r="K209" s="453"/>
      <c r="L209" s="453"/>
      <c r="M209" s="453"/>
    </row>
    <row r="210" spans="1:15" s="66" customFormat="1" ht="37.5">
      <c r="A210" s="315"/>
      <c r="B210" s="57" t="s">
        <v>1074</v>
      </c>
      <c r="C210" s="496"/>
      <c r="D210" s="448" t="s">
        <v>82</v>
      </c>
      <c r="E210" s="808"/>
      <c r="F210" s="808"/>
      <c r="G210" s="808"/>
      <c r="H210" s="448"/>
      <c r="I210" s="453"/>
      <c r="J210" s="486"/>
      <c r="K210" s="453"/>
      <c r="L210" s="453"/>
      <c r="M210" s="453"/>
    </row>
    <row r="211" spans="1:15" s="66" customFormat="1" ht="37.5">
      <c r="A211" s="315"/>
      <c r="B211" s="57" t="s">
        <v>1075</v>
      </c>
      <c r="C211" s="454">
        <v>1</v>
      </c>
      <c r="D211" s="448" t="s">
        <v>1089</v>
      </c>
      <c r="E211" s="808" t="s">
        <v>814</v>
      </c>
      <c r="F211" s="808"/>
      <c r="G211" s="808"/>
      <c r="H211" s="448">
        <v>12000</v>
      </c>
      <c r="I211" s="453"/>
      <c r="J211" s="486"/>
      <c r="K211" s="453"/>
      <c r="L211" s="453"/>
      <c r="M211" s="453"/>
    </row>
    <row r="212" spans="1:15" s="66" customFormat="1">
      <c r="A212" s="315"/>
      <c r="B212" s="57" t="s">
        <v>1076</v>
      </c>
      <c r="C212" s="454">
        <v>1</v>
      </c>
      <c r="D212" s="44" t="s">
        <v>284</v>
      </c>
      <c r="E212" s="808" t="s">
        <v>814</v>
      </c>
      <c r="F212" s="808"/>
      <c r="G212" s="808"/>
      <c r="H212" s="448">
        <v>16000</v>
      </c>
      <c r="I212" s="453"/>
      <c r="J212" s="486"/>
      <c r="K212" s="453"/>
      <c r="L212" s="453"/>
      <c r="M212" s="453"/>
    </row>
    <row r="213" spans="1:15" s="66" customFormat="1">
      <c r="A213" s="315"/>
      <c r="B213" s="45" t="s">
        <v>1077</v>
      </c>
      <c r="C213" s="547"/>
      <c r="D213" s="44"/>
      <c r="E213" s="808"/>
      <c r="F213" s="808"/>
      <c r="G213" s="808"/>
      <c r="H213" s="448"/>
      <c r="I213" s="453"/>
      <c r="J213" s="486"/>
      <c r="K213" s="453"/>
      <c r="L213" s="453"/>
      <c r="M213" s="453"/>
    </row>
    <row r="214" spans="1:15" s="66" customFormat="1">
      <c r="A214" s="315"/>
      <c r="B214" s="45" t="s">
        <v>1078</v>
      </c>
      <c r="C214" s="492">
        <v>9</v>
      </c>
      <c r="D214" s="44" t="s">
        <v>1089</v>
      </c>
      <c r="E214" s="808" t="s">
        <v>205</v>
      </c>
      <c r="F214" s="808"/>
      <c r="G214" s="808"/>
      <c r="H214" s="448">
        <v>45000</v>
      </c>
      <c r="I214" s="453"/>
      <c r="J214" s="486"/>
      <c r="K214" s="453"/>
      <c r="L214" s="453"/>
      <c r="M214" s="453"/>
    </row>
    <row r="215" spans="1:15" s="66" customFormat="1">
      <c r="A215" s="315"/>
      <c r="B215" s="45" t="s">
        <v>1079</v>
      </c>
      <c r="C215" s="547"/>
      <c r="D215" s="44"/>
      <c r="E215" s="870"/>
      <c r="F215" s="871"/>
      <c r="G215" s="872"/>
      <c r="H215" s="448"/>
      <c r="I215" s="453"/>
      <c r="J215" s="486"/>
      <c r="K215" s="453"/>
      <c r="L215" s="453"/>
      <c r="M215" s="453"/>
    </row>
    <row r="216" spans="1:15" s="66" customFormat="1" ht="37.5">
      <c r="A216" s="315"/>
      <c r="B216" s="429" t="s">
        <v>1080</v>
      </c>
      <c r="C216" s="704">
        <v>43</v>
      </c>
      <c r="D216" s="53" t="s">
        <v>284</v>
      </c>
      <c r="E216" s="870" t="s">
        <v>205</v>
      </c>
      <c r="F216" s="871"/>
      <c r="G216" s="872"/>
      <c r="H216" s="448">
        <v>17200</v>
      </c>
      <c r="I216" s="453"/>
      <c r="J216" s="486"/>
      <c r="K216" s="453"/>
      <c r="L216" s="453"/>
      <c r="M216" s="453"/>
      <c r="O216" s="180"/>
    </row>
    <row r="217" spans="1:15" s="66" customFormat="1">
      <c r="A217" s="315"/>
      <c r="B217" s="57" t="s">
        <v>1081</v>
      </c>
      <c r="C217" s="496"/>
      <c r="D217" s="48"/>
      <c r="E217" s="870"/>
      <c r="F217" s="871"/>
      <c r="G217" s="872"/>
      <c r="H217" s="448"/>
      <c r="I217" s="453"/>
      <c r="J217" s="486"/>
      <c r="K217" s="453"/>
      <c r="L217" s="453"/>
      <c r="M217" s="453"/>
    </row>
    <row r="218" spans="1:15" s="66" customFormat="1" ht="37.5">
      <c r="A218" s="315"/>
      <c r="B218" s="57" t="s">
        <v>1082</v>
      </c>
      <c r="C218" s="496"/>
      <c r="D218" s="53"/>
      <c r="E218" s="870"/>
      <c r="F218" s="871"/>
      <c r="G218" s="872"/>
      <c r="H218" s="448"/>
      <c r="I218" s="453"/>
      <c r="J218" s="486"/>
      <c r="K218" s="453"/>
      <c r="L218" s="453"/>
      <c r="M218" s="453"/>
    </row>
    <row r="219" spans="1:15" s="66" customFormat="1">
      <c r="A219" s="315"/>
      <c r="B219" s="57" t="s">
        <v>1083</v>
      </c>
      <c r="C219" s="454">
        <v>1</v>
      </c>
      <c r="D219" s="48" t="s">
        <v>213</v>
      </c>
      <c r="E219" s="870" t="s">
        <v>159</v>
      </c>
      <c r="F219" s="871"/>
      <c r="G219" s="872"/>
      <c r="H219" s="448">
        <v>5000</v>
      </c>
      <c r="I219" s="453"/>
      <c r="J219" s="486"/>
      <c r="K219" s="453"/>
      <c r="L219" s="453"/>
      <c r="M219" s="453"/>
    </row>
    <row r="220" spans="1:15" s="66" customFormat="1" ht="37.5">
      <c r="A220" s="315"/>
      <c r="B220" s="57" t="s">
        <v>1084</v>
      </c>
      <c r="C220" s="496"/>
      <c r="D220" s="48"/>
      <c r="E220" s="870"/>
      <c r="F220" s="871"/>
      <c r="G220" s="872"/>
      <c r="H220" s="448"/>
      <c r="I220" s="453"/>
      <c r="J220" s="486"/>
      <c r="K220" s="453"/>
      <c r="L220" s="453"/>
      <c r="M220" s="453"/>
    </row>
    <row r="221" spans="1:15" s="66" customFormat="1" ht="40.5" customHeight="1">
      <c r="A221" s="315"/>
      <c r="B221" s="57" t="s">
        <v>1085</v>
      </c>
      <c r="C221" s="454">
        <v>4</v>
      </c>
      <c r="D221" s="48" t="s">
        <v>307</v>
      </c>
      <c r="E221" s="867" t="s">
        <v>1090</v>
      </c>
      <c r="F221" s="868"/>
      <c r="G221" s="869"/>
      <c r="H221" s="448">
        <v>40000</v>
      </c>
      <c r="I221" s="453"/>
      <c r="J221" s="486"/>
      <c r="K221" s="453"/>
      <c r="L221" s="453"/>
      <c r="M221" s="453"/>
    </row>
    <row r="222" spans="1:15" s="66" customFormat="1">
      <c r="A222" s="315"/>
      <c r="B222" s="57" t="s">
        <v>1086</v>
      </c>
      <c r="C222" s="496"/>
      <c r="D222" s="766"/>
      <c r="E222" s="870"/>
      <c r="F222" s="871"/>
      <c r="G222" s="872"/>
      <c r="H222" s="448"/>
      <c r="I222" s="453"/>
      <c r="J222" s="486"/>
      <c r="K222" s="453"/>
      <c r="L222" s="453"/>
      <c r="M222" s="453"/>
    </row>
    <row r="223" spans="1:15" s="66" customFormat="1">
      <c r="A223" s="315"/>
      <c r="B223" s="57" t="s">
        <v>1087</v>
      </c>
      <c r="C223" s="454">
        <v>1</v>
      </c>
      <c r="D223" s="766" t="s">
        <v>7</v>
      </c>
      <c r="E223" s="870" t="s">
        <v>159</v>
      </c>
      <c r="F223" s="871"/>
      <c r="G223" s="872"/>
      <c r="H223" s="448">
        <v>33600</v>
      </c>
      <c r="I223" s="453"/>
      <c r="J223" s="486"/>
      <c r="K223" s="453"/>
      <c r="L223" s="453"/>
      <c r="M223" s="453"/>
    </row>
    <row r="224" spans="1:15" s="66" customFormat="1">
      <c r="A224" s="315"/>
      <c r="B224" s="57" t="s">
        <v>1088</v>
      </c>
      <c r="C224" s="454">
        <v>1</v>
      </c>
      <c r="D224" s="766" t="s">
        <v>7</v>
      </c>
      <c r="E224" s="870" t="s">
        <v>159</v>
      </c>
      <c r="F224" s="871"/>
      <c r="G224" s="872"/>
      <c r="H224" s="448">
        <v>8000</v>
      </c>
      <c r="I224" s="453"/>
      <c r="J224" s="486"/>
      <c r="K224" s="453"/>
      <c r="L224" s="453"/>
      <c r="M224" s="453"/>
    </row>
    <row r="225" spans="1:15" s="66" customFormat="1">
      <c r="A225" s="879" t="s">
        <v>859</v>
      </c>
      <c r="B225" s="879"/>
      <c r="C225" s="879"/>
      <c r="D225" s="879"/>
      <c r="E225" s="879"/>
      <c r="F225" s="879"/>
      <c r="G225" s="879"/>
      <c r="H225" s="879"/>
      <c r="I225" s="879"/>
      <c r="J225" s="879"/>
      <c r="K225" s="879"/>
      <c r="L225" s="879"/>
      <c r="M225" s="879"/>
    </row>
    <row r="226" spans="1:15" s="66" customFormat="1">
      <c r="A226" s="469">
        <v>31</v>
      </c>
      <c r="B226" s="51" t="s">
        <v>655</v>
      </c>
      <c r="C226" s="46">
        <v>130</v>
      </c>
      <c r="D226" s="46" t="s">
        <v>168</v>
      </c>
      <c r="E226" s="881"/>
      <c r="F226" s="882"/>
      <c r="G226" s="883"/>
      <c r="H226" s="46">
        <v>100000</v>
      </c>
      <c r="I226" s="49" t="s">
        <v>169</v>
      </c>
      <c r="J226" s="245" t="s">
        <v>932</v>
      </c>
      <c r="K226" s="469">
        <v>1</v>
      </c>
      <c r="L226" s="469">
        <v>2</v>
      </c>
      <c r="M226" s="469">
        <v>1</v>
      </c>
    </row>
    <row r="227" spans="1:15" s="66" customFormat="1">
      <c r="A227" s="315"/>
      <c r="B227" s="38" t="s">
        <v>812</v>
      </c>
      <c r="C227" s="718"/>
      <c r="D227" s="753"/>
      <c r="E227" s="884"/>
      <c r="F227" s="884"/>
      <c r="G227" s="884"/>
      <c r="H227" s="53"/>
      <c r="I227" s="453"/>
      <c r="J227" s="486"/>
      <c r="K227" s="453"/>
      <c r="L227" s="453"/>
      <c r="M227" s="453"/>
    </row>
    <row r="228" spans="1:15" s="66" customFormat="1">
      <c r="A228" s="315"/>
      <c r="B228" s="574" t="s">
        <v>860</v>
      </c>
      <c r="C228" s="762"/>
      <c r="D228" s="708"/>
      <c r="E228" s="808"/>
      <c r="F228" s="808"/>
      <c r="G228" s="808"/>
      <c r="H228" s="53"/>
      <c r="I228" s="453"/>
      <c r="J228" s="486"/>
      <c r="K228" s="453"/>
      <c r="L228" s="453"/>
      <c r="M228" s="453"/>
    </row>
    <row r="229" spans="1:15" s="66" customFormat="1" ht="37.5">
      <c r="A229" s="315"/>
      <c r="B229" s="574" t="s">
        <v>1091</v>
      </c>
      <c r="C229" s="762">
        <v>40</v>
      </c>
      <c r="D229" s="753" t="s">
        <v>168</v>
      </c>
      <c r="E229" s="870" t="s">
        <v>159</v>
      </c>
      <c r="F229" s="871"/>
      <c r="G229" s="872"/>
      <c r="H229" s="53">
        <v>56000</v>
      </c>
      <c r="I229" s="453"/>
      <c r="J229" s="486"/>
      <c r="K229" s="453"/>
      <c r="L229" s="453"/>
      <c r="M229" s="453"/>
    </row>
    <row r="230" spans="1:15" s="66" customFormat="1">
      <c r="A230" s="315"/>
      <c r="B230" s="38" t="s">
        <v>1092</v>
      </c>
      <c r="C230" s="718"/>
      <c r="D230" s="753"/>
      <c r="E230" s="808"/>
      <c r="F230" s="808"/>
      <c r="G230" s="808"/>
      <c r="H230" s="53"/>
      <c r="I230" s="453"/>
      <c r="J230" s="486"/>
      <c r="K230" s="453"/>
      <c r="L230" s="453"/>
      <c r="M230" s="453"/>
    </row>
    <row r="231" spans="1:15" s="66" customFormat="1">
      <c r="A231" s="315"/>
      <c r="B231" s="574" t="s">
        <v>861</v>
      </c>
      <c r="C231" s="762"/>
      <c r="D231" s="753"/>
      <c r="E231" s="808"/>
      <c r="F231" s="808"/>
      <c r="G231" s="808"/>
      <c r="H231" s="53"/>
      <c r="I231" s="453"/>
      <c r="J231" s="486"/>
      <c r="K231" s="453"/>
      <c r="L231" s="453"/>
      <c r="M231" s="453"/>
    </row>
    <row r="232" spans="1:15" s="66" customFormat="1">
      <c r="A232" s="315"/>
      <c r="B232" s="574" t="s">
        <v>862</v>
      </c>
      <c r="C232" s="762"/>
      <c r="D232" s="752"/>
      <c r="E232" s="808"/>
      <c r="F232" s="808"/>
      <c r="G232" s="808"/>
      <c r="H232" s="53"/>
      <c r="I232" s="453"/>
      <c r="J232" s="486"/>
      <c r="K232" s="453"/>
      <c r="L232" s="453"/>
      <c r="M232" s="453"/>
      <c r="O232" s="181"/>
    </row>
    <row r="233" spans="1:15" s="66" customFormat="1">
      <c r="A233" s="315"/>
      <c r="B233" s="574" t="s">
        <v>863</v>
      </c>
      <c r="C233" s="762">
        <v>90</v>
      </c>
      <c r="D233" s="767" t="s">
        <v>168</v>
      </c>
      <c r="E233" s="870" t="s">
        <v>205</v>
      </c>
      <c r="F233" s="871"/>
      <c r="G233" s="872"/>
      <c r="H233" s="53">
        <v>13500</v>
      </c>
      <c r="I233" s="453"/>
      <c r="J233" s="486"/>
      <c r="K233" s="453"/>
      <c r="L233" s="453"/>
      <c r="M233" s="453"/>
    </row>
    <row r="234" spans="1:15" s="66" customFormat="1" ht="37.5">
      <c r="A234" s="315"/>
      <c r="B234" s="574" t="s">
        <v>864</v>
      </c>
      <c r="C234" s="762">
        <v>90</v>
      </c>
      <c r="D234" s="767" t="s">
        <v>168</v>
      </c>
      <c r="E234" s="870" t="s">
        <v>205</v>
      </c>
      <c r="F234" s="871"/>
      <c r="G234" s="872"/>
      <c r="H234" s="53">
        <v>13500</v>
      </c>
      <c r="I234" s="453"/>
      <c r="J234" s="486"/>
      <c r="K234" s="453"/>
      <c r="L234" s="453"/>
      <c r="M234" s="453"/>
    </row>
    <row r="235" spans="1:15" s="66" customFormat="1">
      <c r="A235" s="315"/>
      <c r="B235" s="57" t="s">
        <v>884</v>
      </c>
      <c r="C235" s="454">
        <v>1</v>
      </c>
      <c r="D235" s="752" t="s">
        <v>7</v>
      </c>
      <c r="E235" s="870" t="s">
        <v>159</v>
      </c>
      <c r="F235" s="871"/>
      <c r="G235" s="872"/>
      <c r="H235" s="53">
        <v>17000</v>
      </c>
      <c r="I235" s="453"/>
      <c r="J235" s="486"/>
      <c r="K235" s="453"/>
      <c r="L235" s="453"/>
      <c r="M235" s="453"/>
    </row>
    <row r="236" spans="1:15" s="66" customFormat="1">
      <c r="A236" s="831" t="s">
        <v>820</v>
      </c>
      <c r="B236" s="831"/>
      <c r="C236" s="831"/>
      <c r="D236" s="831"/>
      <c r="E236" s="831"/>
      <c r="F236" s="831"/>
      <c r="G236" s="831"/>
      <c r="H236" s="831"/>
      <c r="I236" s="831"/>
      <c r="J236" s="831"/>
      <c r="K236" s="831"/>
      <c r="L236" s="831"/>
      <c r="M236" s="831"/>
    </row>
    <row r="237" spans="1:15" s="66" customFormat="1">
      <c r="A237" s="805" t="s">
        <v>848</v>
      </c>
      <c r="B237" s="805"/>
      <c r="C237" s="805"/>
      <c r="D237" s="805"/>
      <c r="E237" s="805"/>
      <c r="F237" s="805"/>
      <c r="G237" s="805"/>
      <c r="H237" s="805"/>
      <c r="I237" s="805"/>
      <c r="J237" s="805"/>
      <c r="K237" s="805"/>
      <c r="L237" s="805"/>
      <c r="M237" s="805"/>
    </row>
    <row r="238" spans="1:15" s="66" customFormat="1" ht="56.25">
      <c r="A238" s="469">
        <v>32</v>
      </c>
      <c r="B238" s="51" t="s">
        <v>1093</v>
      </c>
      <c r="C238" s="46">
        <v>74</v>
      </c>
      <c r="D238" s="46" t="s">
        <v>869</v>
      </c>
      <c r="E238" s="881"/>
      <c r="F238" s="882"/>
      <c r="G238" s="883"/>
      <c r="H238" s="46">
        <v>111000</v>
      </c>
      <c r="I238" s="49" t="s">
        <v>169</v>
      </c>
      <c r="J238" s="245" t="s">
        <v>932</v>
      </c>
      <c r="K238" s="469">
        <v>3</v>
      </c>
      <c r="L238" s="469">
        <v>2</v>
      </c>
      <c r="M238" s="469">
        <v>3</v>
      </c>
    </row>
    <row r="239" spans="1:15" s="66" customFormat="1" ht="45" customHeight="1">
      <c r="A239" s="315"/>
      <c r="B239" s="57" t="s">
        <v>1094</v>
      </c>
      <c r="C239" s="454">
        <v>74</v>
      </c>
      <c r="D239" s="44" t="s">
        <v>869</v>
      </c>
      <c r="E239" s="870" t="s">
        <v>159</v>
      </c>
      <c r="F239" s="871"/>
      <c r="G239" s="872"/>
      <c r="H239" s="53">
        <v>111000</v>
      </c>
      <c r="I239" s="453"/>
      <c r="J239" s="487"/>
      <c r="K239" s="453"/>
      <c r="L239" s="453"/>
      <c r="M239" s="453"/>
    </row>
    <row r="240" spans="1:15" s="66" customFormat="1">
      <c r="A240" s="831" t="s">
        <v>818</v>
      </c>
      <c r="B240" s="831"/>
      <c r="C240" s="831"/>
      <c r="D240" s="831"/>
      <c r="E240" s="831"/>
      <c r="F240" s="831"/>
      <c r="G240" s="831"/>
      <c r="H240" s="831"/>
      <c r="I240" s="831"/>
      <c r="J240" s="831"/>
      <c r="K240" s="831"/>
      <c r="L240" s="831"/>
      <c r="M240" s="831"/>
    </row>
    <row r="241" spans="1:15" s="66" customFormat="1">
      <c r="A241" s="805" t="s">
        <v>771</v>
      </c>
      <c r="B241" s="805"/>
      <c r="C241" s="805"/>
      <c r="D241" s="805"/>
      <c r="E241" s="805"/>
      <c r="F241" s="805"/>
      <c r="G241" s="805"/>
      <c r="H241" s="805"/>
      <c r="I241" s="805"/>
      <c r="J241" s="805"/>
      <c r="K241" s="805"/>
      <c r="L241" s="805"/>
      <c r="M241" s="805"/>
    </row>
    <row r="242" spans="1:15" s="66" customFormat="1" ht="37.5">
      <c r="A242" s="469">
        <v>33</v>
      </c>
      <c r="B242" s="51" t="s">
        <v>918</v>
      </c>
      <c r="C242" s="46">
        <v>1</v>
      </c>
      <c r="D242" s="46" t="s">
        <v>213</v>
      </c>
      <c r="E242" s="881"/>
      <c r="F242" s="882"/>
      <c r="G242" s="883"/>
      <c r="H242" s="46">
        <v>37400</v>
      </c>
      <c r="I242" s="49" t="s">
        <v>169</v>
      </c>
      <c r="J242" s="245" t="s">
        <v>932</v>
      </c>
      <c r="K242" s="706">
        <v>2</v>
      </c>
      <c r="L242" s="706">
        <v>2</v>
      </c>
      <c r="M242" s="706">
        <v>2</v>
      </c>
    </row>
    <row r="243" spans="1:15" s="66" customFormat="1">
      <c r="A243" s="315"/>
      <c r="B243" s="57" t="s">
        <v>1095</v>
      </c>
      <c r="C243" s="454">
        <v>1</v>
      </c>
      <c r="D243" s="44" t="s">
        <v>213</v>
      </c>
      <c r="E243" s="870" t="s">
        <v>1096</v>
      </c>
      <c r="F243" s="871"/>
      <c r="G243" s="872"/>
      <c r="H243" s="53">
        <v>37400</v>
      </c>
      <c r="I243" s="453"/>
      <c r="J243" s="487"/>
      <c r="K243" s="453"/>
      <c r="L243" s="453"/>
      <c r="M243" s="453"/>
    </row>
    <row r="244" spans="1:15" s="66" customFormat="1">
      <c r="A244" s="831" t="s">
        <v>820</v>
      </c>
      <c r="B244" s="831"/>
      <c r="C244" s="831"/>
      <c r="D244" s="831"/>
      <c r="E244" s="831"/>
      <c r="F244" s="831"/>
      <c r="G244" s="831"/>
      <c r="H244" s="831"/>
      <c r="I244" s="831"/>
      <c r="J244" s="831"/>
      <c r="K244" s="831"/>
      <c r="L244" s="831"/>
      <c r="M244" s="831"/>
    </row>
    <row r="245" spans="1:15" s="66" customFormat="1">
      <c r="A245" s="805" t="s">
        <v>1097</v>
      </c>
      <c r="B245" s="805"/>
      <c r="C245" s="805"/>
      <c r="D245" s="805"/>
      <c r="E245" s="805"/>
      <c r="F245" s="805"/>
      <c r="G245" s="805"/>
      <c r="H245" s="805"/>
      <c r="I245" s="805"/>
      <c r="J245" s="805"/>
      <c r="K245" s="805"/>
      <c r="L245" s="805"/>
      <c r="M245" s="805"/>
    </row>
    <row r="246" spans="1:15" s="66" customFormat="1">
      <c r="A246" s="469">
        <v>34</v>
      </c>
      <c r="B246" s="51" t="s">
        <v>1098</v>
      </c>
      <c r="C246" s="46">
        <v>2</v>
      </c>
      <c r="D246" s="46" t="s">
        <v>284</v>
      </c>
      <c r="E246" s="881"/>
      <c r="F246" s="882"/>
      <c r="G246" s="883"/>
      <c r="H246" s="46">
        <v>29000</v>
      </c>
      <c r="I246" s="49" t="s">
        <v>169</v>
      </c>
      <c r="J246" s="245" t="s">
        <v>932</v>
      </c>
      <c r="K246" s="469">
        <v>2</v>
      </c>
      <c r="L246" s="469">
        <v>2</v>
      </c>
      <c r="M246" s="469">
        <v>2</v>
      </c>
      <c r="O246" s="181"/>
    </row>
    <row r="247" spans="1:15" s="66" customFormat="1">
      <c r="A247" s="315"/>
      <c r="B247" s="45" t="s">
        <v>1099</v>
      </c>
      <c r="C247" s="492">
        <v>1</v>
      </c>
      <c r="D247" s="53" t="s">
        <v>284</v>
      </c>
      <c r="E247" s="870" t="s">
        <v>669</v>
      </c>
      <c r="F247" s="871"/>
      <c r="G247" s="872"/>
      <c r="H247" s="53">
        <v>18000</v>
      </c>
      <c r="I247" s="453"/>
      <c r="J247" s="487"/>
      <c r="K247" s="453"/>
      <c r="L247" s="453"/>
      <c r="M247" s="453"/>
      <c r="O247" s="181"/>
    </row>
    <row r="248" spans="1:15" s="66" customFormat="1">
      <c r="A248" s="315"/>
      <c r="B248" s="45" t="s">
        <v>1100</v>
      </c>
      <c r="C248" s="492">
        <v>1</v>
      </c>
      <c r="D248" s="53" t="s">
        <v>284</v>
      </c>
      <c r="E248" s="870" t="s">
        <v>669</v>
      </c>
      <c r="F248" s="871"/>
      <c r="G248" s="872"/>
      <c r="H248" s="53">
        <v>5000</v>
      </c>
      <c r="I248" s="453"/>
      <c r="J248" s="487"/>
      <c r="K248" s="453"/>
      <c r="L248" s="453"/>
      <c r="M248" s="453"/>
    </row>
    <row r="249" spans="1:15" s="66" customFormat="1">
      <c r="A249" s="315"/>
      <c r="B249" s="45" t="s">
        <v>1101</v>
      </c>
      <c r="C249" s="492">
        <v>1</v>
      </c>
      <c r="D249" s="53" t="s">
        <v>284</v>
      </c>
      <c r="E249" s="870" t="s">
        <v>159</v>
      </c>
      <c r="F249" s="871"/>
      <c r="G249" s="872"/>
      <c r="H249" s="53">
        <v>6000</v>
      </c>
      <c r="I249" s="453"/>
      <c r="J249" s="487"/>
      <c r="K249" s="453"/>
      <c r="L249" s="453"/>
      <c r="M249" s="453"/>
    </row>
    <row r="250" spans="1:15" s="66" customFormat="1">
      <c r="A250" s="805" t="s">
        <v>770</v>
      </c>
      <c r="B250" s="805"/>
      <c r="C250" s="805"/>
      <c r="D250" s="805"/>
      <c r="E250" s="805"/>
      <c r="F250" s="805"/>
      <c r="G250" s="805"/>
      <c r="H250" s="805"/>
      <c r="I250" s="805"/>
      <c r="J250" s="805"/>
      <c r="K250" s="805"/>
      <c r="L250" s="805"/>
      <c r="M250" s="805"/>
    </row>
    <row r="251" spans="1:15" s="66" customFormat="1">
      <c r="A251" s="469">
        <v>35</v>
      </c>
      <c r="B251" s="51" t="s">
        <v>1102</v>
      </c>
      <c r="C251" s="46">
        <v>32</v>
      </c>
      <c r="D251" s="46" t="s">
        <v>168</v>
      </c>
      <c r="E251" s="881"/>
      <c r="F251" s="882"/>
      <c r="G251" s="883"/>
      <c r="H251" s="46">
        <v>49600</v>
      </c>
      <c r="I251" s="49" t="s">
        <v>169</v>
      </c>
      <c r="J251" s="245" t="s">
        <v>932</v>
      </c>
      <c r="K251" s="469">
        <v>2</v>
      </c>
      <c r="L251" s="469">
        <v>2</v>
      </c>
      <c r="M251" s="469">
        <v>2</v>
      </c>
    </row>
    <row r="252" spans="1:15" s="66" customFormat="1" ht="37.5">
      <c r="A252" s="315"/>
      <c r="B252" s="45" t="s">
        <v>1103</v>
      </c>
      <c r="C252" s="492">
        <v>32</v>
      </c>
      <c r="D252" s="44" t="s">
        <v>168</v>
      </c>
      <c r="E252" s="870"/>
      <c r="F252" s="871"/>
      <c r="G252" s="872"/>
      <c r="H252" s="53">
        <v>5440</v>
      </c>
      <c r="I252" s="453"/>
      <c r="J252" s="487"/>
      <c r="K252" s="453"/>
      <c r="L252" s="453"/>
      <c r="M252" s="453"/>
      <c r="O252" s="181"/>
    </row>
    <row r="253" spans="1:15" s="66" customFormat="1">
      <c r="A253" s="315"/>
      <c r="B253" s="45" t="s">
        <v>991</v>
      </c>
      <c r="C253" s="492">
        <v>32</v>
      </c>
      <c r="D253" s="44" t="s">
        <v>245</v>
      </c>
      <c r="E253" s="870"/>
      <c r="F253" s="871"/>
      <c r="G253" s="872"/>
      <c r="H253" s="53">
        <v>43200</v>
      </c>
      <c r="I253" s="453"/>
      <c r="J253" s="487"/>
      <c r="K253" s="453"/>
      <c r="L253" s="453"/>
      <c r="M253" s="453"/>
    </row>
    <row r="254" spans="1:15" s="66" customFormat="1">
      <c r="A254" s="315"/>
      <c r="B254" s="45" t="s">
        <v>884</v>
      </c>
      <c r="C254" s="492">
        <v>1</v>
      </c>
      <c r="D254" s="44" t="s">
        <v>7</v>
      </c>
      <c r="E254" s="870"/>
      <c r="F254" s="871"/>
      <c r="G254" s="872"/>
      <c r="H254" s="53">
        <v>960</v>
      </c>
      <c r="I254" s="453"/>
      <c r="J254" s="487"/>
      <c r="K254" s="453"/>
      <c r="L254" s="453"/>
      <c r="M254" s="453"/>
    </row>
    <row r="255" spans="1:15">
      <c r="A255" s="563" t="s">
        <v>3</v>
      </c>
      <c r="B255" s="277" t="s">
        <v>1107</v>
      </c>
      <c r="C255" s="382"/>
      <c r="D255" s="382"/>
      <c r="E255" s="888"/>
      <c r="F255" s="889"/>
      <c r="G255" s="890"/>
      <c r="H255" s="768">
        <f>SUM(H8,H9,H10,H14,H24,H28,H33,H39,H51,H56,H64,H69,H73,H77,H81,H88,H93,H103,H106,H109,H124,H129,H133,H137,H140,H144,H150,H160,H169,H200,H226,H238,H242,H246,H251)</f>
        <v>4112105</v>
      </c>
      <c r="I255" s="511"/>
      <c r="J255" s="382"/>
      <c r="K255" s="511"/>
      <c r="L255" s="511"/>
      <c r="M255" s="511"/>
    </row>
    <row r="256" spans="1:15">
      <c r="A256" s="442"/>
      <c r="B256" s="380"/>
      <c r="C256" s="381"/>
      <c r="D256" s="381"/>
      <c r="E256" s="381"/>
      <c r="F256" s="381"/>
      <c r="G256" s="381"/>
      <c r="H256" s="381"/>
      <c r="M256" s="37"/>
    </row>
  </sheetData>
  <mergeCells count="260">
    <mergeCell ref="A250:M250"/>
    <mergeCell ref="E251:G251"/>
    <mergeCell ref="E252:G252"/>
    <mergeCell ref="E253:G253"/>
    <mergeCell ref="E254:G254"/>
    <mergeCell ref="A236:M236"/>
    <mergeCell ref="A237:M237"/>
    <mergeCell ref="A240:M240"/>
    <mergeCell ref="A241:M241"/>
    <mergeCell ref="A244:M244"/>
    <mergeCell ref="A245:M245"/>
    <mergeCell ref="E157:G157"/>
    <mergeCell ref="A159:M159"/>
    <mergeCell ref="E223:G223"/>
    <mergeCell ref="E224:G224"/>
    <mergeCell ref="E190:G190"/>
    <mergeCell ref="E191:G191"/>
    <mergeCell ref="E192:G192"/>
    <mergeCell ref="E193:G193"/>
    <mergeCell ref="E194:G194"/>
    <mergeCell ref="E195:G195"/>
    <mergeCell ref="E196:G196"/>
    <mergeCell ref="E197:G197"/>
    <mergeCell ref="E198:G198"/>
    <mergeCell ref="E214:G214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55:G255"/>
    <mergeCell ref="E246:G246"/>
    <mergeCell ref="E247:G247"/>
    <mergeCell ref="E239:G239"/>
    <mergeCell ref="E242:G242"/>
    <mergeCell ref="E243:G243"/>
    <mergeCell ref="E200:G200"/>
    <mergeCell ref="E201:G201"/>
    <mergeCell ref="E81:G81"/>
    <mergeCell ref="E232:G232"/>
    <mergeCell ref="E233:G233"/>
    <mergeCell ref="E234:G234"/>
    <mergeCell ref="E235:G235"/>
    <mergeCell ref="E249:G249"/>
    <mergeCell ref="E231:G231"/>
    <mergeCell ref="E98:G98"/>
    <mergeCell ref="E99:G99"/>
    <mergeCell ref="E100:G100"/>
    <mergeCell ref="E176:G176"/>
    <mergeCell ref="E177:G177"/>
    <mergeCell ref="E178:G178"/>
    <mergeCell ref="A225:M225"/>
    <mergeCell ref="E185:G185"/>
    <mergeCell ref="E175:G175"/>
    <mergeCell ref="E140:G140"/>
    <mergeCell ref="E142:G142"/>
    <mergeCell ref="A105:M105"/>
    <mergeCell ref="E139:G139"/>
    <mergeCell ref="E124:G124"/>
    <mergeCell ref="A127:M127"/>
    <mergeCell ref="A128:M128"/>
    <mergeCell ref="E129:G129"/>
    <mergeCell ref="E130:G130"/>
    <mergeCell ref="E131:G131"/>
    <mergeCell ref="E133:G133"/>
    <mergeCell ref="E134:G134"/>
    <mergeCell ref="E135:G135"/>
    <mergeCell ref="E138:G138"/>
    <mergeCell ref="A108:M108"/>
    <mergeCell ref="A122:M122"/>
    <mergeCell ref="A123:M123"/>
    <mergeCell ref="E106:G106"/>
    <mergeCell ref="E228:G228"/>
    <mergeCell ref="E238:G238"/>
    <mergeCell ref="E202:G202"/>
    <mergeCell ref="E229:G229"/>
    <mergeCell ref="E230:G230"/>
    <mergeCell ref="E248:G248"/>
    <mergeCell ref="E210:G210"/>
    <mergeCell ref="E179:G179"/>
    <mergeCell ref="E186:G186"/>
    <mergeCell ref="E187:G187"/>
    <mergeCell ref="E189:G189"/>
    <mergeCell ref="E180:G180"/>
    <mergeCell ref="E182:G182"/>
    <mergeCell ref="E188:G188"/>
    <mergeCell ref="E181:G181"/>
    <mergeCell ref="E183:G183"/>
    <mergeCell ref="E184:G184"/>
    <mergeCell ref="E203:G203"/>
    <mergeCell ref="E204:G204"/>
    <mergeCell ref="E205:G205"/>
    <mergeCell ref="A199:M199"/>
    <mergeCell ref="A168:M168"/>
    <mergeCell ref="E172:G172"/>
    <mergeCell ref="E173:G173"/>
    <mergeCell ref="E211:G211"/>
    <mergeCell ref="E226:G226"/>
    <mergeCell ref="E227:G227"/>
    <mergeCell ref="E206:G206"/>
    <mergeCell ref="E209:G209"/>
    <mergeCell ref="E207:G207"/>
    <mergeCell ref="E208:G208"/>
    <mergeCell ref="E212:G212"/>
    <mergeCell ref="E213:G213"/>
    <mergeCell ref="E169:G169"/>
    <mergeCell ref="E174:G174"/>
    <mergeCell ref="E170:G170"/>
    <mergeCell ref="E171:G171"/>
    <mergeCell ref="E95:G95"/>
    <mergeCell ref="E96:G96"/>
    <mergeCell ref="A102:M102"/>
    <mergeCell ref="E107:G107"/>
    <mergeCell ref="E101:G101"/>
    <mergeCell ref="E111:G111"/>
    <mergeCell ref="E112:G112"/>
    <mergeCell ref="E113:G113"/>
    <mergeCell ref="E114:G114"/>
    <mergeCell ref="E103:G103"/>
    <mergeCell ref="E104:G104"/>
    <mergeCell ref="E109:G109"/>
    <mergeCell ref="E110:G110"/>
    <mergeCell ref="E97:G97"/>
    <mergeCell ref="E132:G132"/>
    <mergeCell ref="E136:G136"/>
    <mergeCell ref="E137:G137"/>
    <mergeCell ref="E125:G125"/>
    <mergeCell ref="E126:G126"/>
    <mergeCell ref="E120:G120"/>
    <mergeCell ref="E121:G121"/>
    <mergeCell ref="E115:G115"/>
    <mergeCell ref="E116:G116"/>
    <mergeCell ref="E117:G117"/>
    <mergeCell ref="E118:G118"/>
    <mergeCell ref="E146:G146"/>
    <mergeCell ref="E147:G147"/>
    <mergeCell ref="E143:G143"/>
    <mergeCell ref="E141:G141"/>
    <mergeCell ref="A167:M167"/>
    <mergeCell ref="E160:G160"/>
    <mergeCell ref="E161:G161"/>
    <mergeCell ref="E162:G162"/>
    <mergeCell ref="A158:M158"/>
    <mergeCell ref="E145:G145"/>
    <mergeCell ref="A149:M149"/>
    <mergeCell ref="A148:M148"/>
    <mergeCell ref="E151:G151"/>
    <mergeCell ref="E144:G144"/>
    <mergeCell ref="E150:G150"/>
    <mergeCell ref="E163:G163"/>
    <mergeCell ref="E164:G164"/>
    <mergeCell ref="E165:G165"/>
    <mergeCell ref="E166:G166"/>
    <mergeCell ref="E152:G152"/>
    <mergeCell ref="E153:G153"/>
    <mergeCell ref="E154:G154"/>
    <mergeCell ref="E155:G155"/>
    <mergeCell ref="E156:G156"/>
    <mergeCell ref="E77:G77"/>
    <mergeCell ref="E73:G73"/>
    <mergeCell ref="E74:G74"/>
    <mergeCell ref="E75:G75"/>
    <mergeCell ref="A63:M63"/>
    <mergeCell ref="E82:G82"/>
    <mergeCell ref="E94:G94"/>
    <mergeCell ref="E88:G88"/>
    <mergeCell ref="E89:G89"/>
    <mergeCell ref="E90:G90"/>
    <mergeCell ref="E83:G83"/>
    <mergeCell ref="E84:G84"/>
    <mergeCell ref="A87:M87"/>
    <mergeCell ref="A92:M92"/>
    <mergeCell ref="E78:G79"/>
    <mergeCell ref="E80:G80"/>
    <mergeCell ref="E85:G85"/>
    <mergeCell ref="E86:G86"/>
    <mergeCell ref="E91:G91"/>
    <mergeCell ref="E93:G93"/>
    <mergeCell ref="A1:M1"/>
    <mergeCell ref="M5:M6"/>
    <mergeCell ref="A2:M2"/>
    <mergeCell ref="A3:M3"/>
    <mergeCell ref="C5:D5"/>
    <mergeCell ref="L5:L6"/>
    <mergeCell ref="H5:H6"/>
    <mergeCell ref="I5:I6"/>
    <mergeCell ref="J5:J6"/>
    <mergeCell ref="E20:G20"/>
    <mergeCell ref="K5:K6"/>
    <mergeCell ref="A5:A6"/>
    <mergeCell ref="B5:B6"/>
    <mergeCell ref="E5:G5"/>
    <mergeCell ref="E14:G14"/>
    <mergeCell ref="A12:M12"/>
    <mergeCell ref="A13:M13"/>
    <mergeCell ref="A11:M11"/>
    <mergeCell ref="A7:M7"/>
    <mergeCell ref="E8:G8"/>
    <mergeCell ref="E10:G10"/>
    <mergeCell ref="E9:G9"/>
    <mergeCell ref="E15:G15"/>
    <mergeCell ref="E16:G16"/>
    <mergeCell ref="E17:G17"/>
    <mergeCell ref="E18:G18"/>
    <mergeCell ref="E19:G19"/>
    <mergeCell ref="E30:G30"/>
    <mergeCell ref="E31:G31"/>
    <mergeCell ref="E24:G24"/>
    <mergeCell ref="E25:G25"/>
    <mergeCell ref="A26:M26"/>
    <mergeCell ref="A27:M27"/>
    <mergeCell ref="E37:G37"/>
    <mergeCell ref="A32:M32"/>
    <mergeCell ref="E21:G21"/>
    <mergeCell ref="E23:G23"/>
    <mergeCell ref="E28:G28"/>
    <mergeCell ref="E29:G29"/>
    <mergeCell ref="E22:G22"/>
    <mergeCell ref="E35:G36"/>
    <mergeCell ref="E33:G33"/>
    <mergeCell ref="E34:G34"/>
    <mergeCell ref="E47:G47"/>
    <mergeCell ref="E48:G48"/>
    <mergeCell ref="E72:G72"/>
    <mergeCell ref="E60:G60"/>
    <mergeCell ref="E69:G69"/>
    <mergeCell ref="E61:G61"/>
    <mergeCell ref="E51:G51"/>
    <mergeCell ref="E70:G70"/>
    <mergeCell ref="E64:G64"/>
    <mergeCell ref="E58:G58"/>
    <mergeCell ref="E59:G59"/>
    <mergeCell ref="E71:G71"/>
    <mergeCell ref="E119:G119"/>
    <mergeCell ref="A38:M38"/>
    <mergeCell ref="E43:G43"/>
    <mergeCell ref="A50:M50"/>
    <mergeCell ref="E49:G49"/>
    <mergeCell ref="E52:G52"/>
    <mergeCell ref="E53:G53"/>
    <mergeCell ref="A55:M55"/>
    <mergeCell ref="E56:G56"/>
    <mergeCell ref="E57:G57"/>
    <mergeCell ref="E39:G39"/>
    <mergeCell ref="E40:G40"/>
    <mergeCell ref="E41:G41"/>
    <mergeCell ref="E42:G42"/>
    <mergeCell ref="E44:G44"/>
    <mergeCell ref="E76:G76"/>
    <mergeCell ref="E62:G62"/>
    <mergeCell ref="E65:G65"/>
    <mergeCell ref="E66:G66"/>
    <mergeCell ref="E67:G67"/>
    <mergeCell ref="E68:G68"/>
    <mergeCell ref="E45:G45"/>
    <mergeCell ref="E54:G54"/>
    <mergeCell ref="E46:G46"/>
  </mergeCells>
  <phoneticPr fontId="2" type="noConversion"/>
  <printOptions horizontalCentered="1"/>
  <pageMargins left="0.19685039370078741" right="0" top="0.27559055118110237" bottom="0.19685039370078741" header="0.15748031496062992" footer="0.35433070866141736"/>
  <pageSetup paperSize="9" scale="10" orientation="landscape" r:id="rId1"/>
  <headerFooter alignWithMargins="0"/>
  <rowBreaks count="1" manualBreakCount="1">
    <brk id="147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0"/>
  <sheetViews>
    <sheetView zoomScaleNormal="100" workbookViewId="0">
      <selection activeCell="D14" sqref="D14"/>
    </sheetView>
  </sheetViews>
  <sheetFormatPr defaultRowHeight="24"/>
  <cols>
    <col min="1" max="1" width="6" style="8" customWidth="1"/>
    <col min="2" max="2" width="21.140625" style="8" customWidth="1"/>
    <col min="3" max="3" width="13.42578125" style="8" customWidth="1"/>
    <col min="4" max="4" width="22.5703125" style="8" customWidth="1"/>
    <col min="5" max="5" width="10.7109375" style="8" customWidth="1"/>
    <col min="6" max="6" width="13.140625" style="8" customWidth="1"/>
    <col min="7" max="7" width="10.42578125" style="8" customWidth="1"/>
    <col min="8" max="8" width="10.5703125" style="8" customWidth="1"/>
    <col min="9" max="10" width="10.42578125" style="8" customWidth="1"/>
    <col min="11" max="11" width="14.140625" style="8" customWidth="1"/>
    <col min="12" max="12" width="11" style="8" customWidth="1"/>
    <col min="13" max="16384" width="9.140625" style="8"/>
  </cols>
  <sheetData>
    <row r="1" spans="1:32" s="4" customFormat="1" ht="18.75" customHeight="1">
      <c r="A1" s="912" t="s">
        <v>29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</row>
    <row r="2" spans="1:32" s="4" customFormat="1">
      <c r="A2" s="913" t="s">
        <v>881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</row>
    <row r="3" spans="1:32" s="4" customFormat="1">
      <c r="A3" s="913" t="s">
        <v>1108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</row>
    <row r="4" spans="1:32" s="4" customFormat="1">
      <c r="A4" s="913" t="s">
        <v>1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3"/>
    </row>
    <row r="5" spans="1:32" s="4" customFormat="1">
      <c r="A5" s="917" t="s">
        <v>816</v>
      </c>
      <c r="B5" s="917"/>
      <c r="C5" s="917"/>
      <c r="D5" s="917"/>
      <c r="E5" s="917"/>
      <c r="F5" s="917"/>
      <c r="G5" s="917"/>
      <c r="H5" s="917"/>
      <c r="I5" s="917"/>
      <c r="J5" s="917"/>
      <c r="K5" s="917"/>
      <c r="L5" s="389" t="s">
        <v>2</v>
      </c>
    </row>
    <row r="6" spans="1:32" s="1" customFormat="1" ht="21" customHeight="1">
      <c r="A6" s="905" t="s">
        <v>776</v>
      </c>
      <c r="B6" s="905" t="s">
        <v>777</v>
      </c>
      <c r="C6" s="905" t="s">
        <v>778</v>
      </c>
      <c r="D6" s="914" t="s">
        <v>779</v>
      </c>
      <c r="E6" s="900" t="s">
        <v>780</v>
      </c>
      <c r="F6" s="901"/>
      <c r="G6" s="900" t="s">
        <v>781</v>
      </c>
      <c r="H6" s="901"/>
      <c r="I6" s="901"/>
      <c r="J6" s="901"/>
      <c r="K6" s="901"/>
      <c r="L6" s="902"/>
    </row>
    <row r="7" spans="1:32" s="1" customFormat="1" ht="21.75">
      <c r="A7" s="906"/>
      <c r="B7" s="906"/>
      <c r="C7" s="906"/>
      <c r="D7" s="915"/>
      <c r="E7" s="390" t="s">
        <v>18</v>
      </c>
      <c r="F7" s="390" t="s">
        <v>8</v>
      </c>
      <c r="G7" s="900" t="s">
        <v>782</v>
      </c>
      <c r="H7" s="901"/>
      <c r="I7" s="901"/>
      <c r="J7" s="902"/>
      <c r="K7" s="900" t="s">
        <v>783</v>
      </c>
      <c r="L7" s="902"/>
    </row>
    <row r="8" spans="1:32" s="1" customFormat="1" ht="21.75">
      <c r="A8" s="907"/>
      <c r="B8" s="907"/>
      <c r="C8" s="907"/>
      <c r="D8" s="916"/>
      <c r="E8" s="391" t="s">
        <v>19</v>
      </c>
      <c r="F8" s="391" t="s">
        <v>20</v>
      </c>
      <c r="G8" s="392" t="s">
        <v>21</v>
      </c>
      <c r="H8" s="392" t="s">
        <v>22</v>
      </c>
      <c r="I8" s="392" t="s">
        <v>24</v>
      </c>
      <c r="J8" s="392" t="s">
        <v>23</v>
      </c>
      <c r="K8" s="392" t="s">
        <v>25</v>
      </c>
      <c r="L8" s="392" t="s">
        <v>26</v>
      </c>
    </row>
    <row r="9" spans="1:32" s="1" customFormat="1" ht="18" customHeight="1">
      <c r="A9" s="903">
        <v>1</v>
      </c>
      <c r="B9" s="908" t="s">
        <v>159</v>
      </c>
      <c r="C9" s="895" t="s">
        <v>744</v>
      </c>
      <c r="D9" s="393" t="s">
        <v>9</v>
      </c>
      <c r="E9" s="394"/>
      <c r="F9" s="395"/>
      <c r="G9" s="397"/>
      <c r="H9" s="397"/>
      <c r="I9" s="397"/>
      <c r="J9" s="397"/>
      <c r="K9" s="431"/>
      <c r="L9" s="431"/>
    </row>
    <row r="10" spans="1:32" s="1" customFormat="1" ht="18" customHeight="1">
      <c r="A10" s="904"/>
      <c r="B10" s="909"/>
      <c r="C10" s="896"/>
      <c r="D10" s="396" t="s">
        <v>10</v>
      </c>
      <c r="E10" s="397">
        <v>3</v>
      </c>
      <c r="F10" s="398">
        <v>928500</v>
      </c>
      <c r="G10" s="397"/>
      <c r="H10" s="397">
        <v>3</v>
      </c>
      <c r="I10" s="397"/>
      <c r="J10" s="397"/>
      <c r="K10" s="431">
        <v>292300</v>
      </c>
      <c r="L10" s="431">
        <f>SUM(K10*100)/F10</f>
        <v>31.480883144857298</v>
      </c>
    </row>
    <row r="11" spans="1:32" s="1" customFormat="1" ht="18" customHeight="1">
      <c r="A11" s="904"/>
      <c r="B11" s="910"/>
      <c r="C11" s="897"/>
      <c r="D11" s="399" t="s">
        <v>11</v>
      </c>
      <c r="E11" s="400"/>
      <c r="F11" s="401"/>
      <c r="G11" s="400"/>
      <c r="H11" s="400"/>
      <c r="I11" s="400"/>
      <c r="J11" s="400"/>
      <c r="K11" s="434"/>
      <c r="L11" s="434"/>
    </row>
    <row r="12" spans="1:32" s="1" customFormat="1" ht="18" customHeight="1">
      <c r="A12" s="904"/>
      <c r="B12" s="910"/>
      <c r="C12" s="897"/>
      <c r="D12" s="399" t="s">
        <v>50</v>
      </c>
      <c r="E12" s="400"/>
      <c r="F12" s="401"/>
      <c r="G12" s="400"/>
      <c r="H12" s="400"/>
      <c r="I12" s="400"/>
      <c r="J12" s="400"/>
      <c r="K12" s="434"/>
      <c r="L12" s="434"/>
    </row>
    <row r="13" spans="1:32" s="1" customFormat="1" ht="18" customHeight="1">
      <c r="A13" s="904"/>
      <c r="B13" s="910"/>
      <c r="C13" s="897"/>
      <c r="D13" s="424" t="s">
        <v>774</v>
      </c>
      <c r="E13" s="425"/>
      <c r="F13" s="426"/>
      <c r="G13" s="425"/>
      <c r="H13" s="425"/>
      <c r="I13" s="425"/>
      <c r="J13" s="425"/>
      <c r="K13" s="432"/>
      <c r="L13" s="432"/>
    </row>
    <row r="14" spans="1:32" s="9" customFormat="1" ht="18" customHeight="1">
      <c r="A14" s="897"/>
      <c r="B14" s="910"/>
      <c r="C14" s="898"/>
      <c r="D14" s="402" t="s">
        <v>775</v>
      </c>
      <c r="E14" s="403">
        <f>SUM(E9:E12)</f>
        <v>3</v>
      </c>
      <c r="F14" s="433">
        <f>SUM(F9:F12)</f>
        <v>928500</v>
      </c>
      <c r="G14" s="403"/>
      <c r="H14" s="403">
        <f>SUM(H9:H12)</f>
        <v>3</v>
      </c>
      <c r="I14" s="403"/>
      <c r="J14" s="403">
        <f>SUM(J9:J12)</f>
        <v>0</v>
      </c>
      <c r="K14" s="433">
        <f>SUM(K9:K12)</f>
        <v>292300</v>
      </c>
      <c r="L14" s="433">
        <f>SUM(K14*100)/F14</f>
        <v>31.480883144857298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1" customFormat="1" ht="18" customHeight="1">
      <c r="A15" s="897"/>
      <c r="B15" s="910"/>
      <c r="C15" s="895" t="s">
        <v>786</v>
      </c>
      <c r="D15" s="396" t="s">
        <v>9</v>
      </c>
      <c r="E15" s="397">
        <v>7</v>
      </c>
      <c r="F15" s="398">
        <v>401450</v>
      </c>
      <c r="G15" s="397"/>
      <c r="H15" s="397">
        <v>7</v>
      </c>
      <c r="I15" s="397"/>
      <c r="J15" s="397"/>
      <c r="K15" s="398">
        <v>88050</v>
      </c>
      <c r="L15" s="431">
        <f t="shared" ref="L15:L20" si="0">SUM(K15*100)/F15</f>
        <v>21.932992900734835</v>
      </c>
      <c r="M15" s="3"/>
      <c r="N15" s="3"/>
      <c r="O15" s="62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1" customFormat="1" ht="18" customHeight="1">
      <c r="A16" s="897"/>
      <c r="B16" s="910"/>
      <c r="C16" s="896"/>
      <c r="D16" s="396" t="s">
        <v>10</v>
      </c>
      <c r="E16" s="397">
        <v>20</v>
      </c>
      <c r="F16" s="398">
        <v>2543030</v>
      </c>
      <c r="G16" s="397"/>
      <c r="H16" s="397">
        <v>20</v>
      </c>
      <c r="I16" s="397"/>
      <c r="J16" s="397"/>
      <c r="K16" s="398">
        <v>1192270</v>
      </c>
      <c r="L16" s="431">
        <f t="shared" si="0"/>
        <v>46.883835424670572</v>
      </c>
      <c r="M16" s="3"/>
      <c r="N16" s="3"/>
      <c r="O16" s="62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1" customFormat="1" ht="18" customHeight="1">
      <c r="A17" s="897"/>
      <c r="B17" s="910"/>
      <c r="C17" s="896"/>
      <c r="D17" s="399" t="s">
        <v>11</v>
      </c>
      <c r="E17" s="400">
        <v>2</v>
      </c>
      <c r="F17" s="401">
        <v>118425</v>
      </c>
      <c r="G17" s="400"/>
      <c r="H17" s="400">
        <v>1</v>
      </c>
      <c r="I17" s="400"/>
      <c r="J17" s="400">
        <v>1</v>
      </c>
      <c r="K17" s="401">
        <v>96225</v>
      </c>
      <c r="L17" s="431">
        <f t="shared" si="0"/>
        <v>81.253958201393289</v>
      </c>
      <c r="M17" s="3"/>
      <c r="N17" s="62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1" customFormat="1" ht="18" customHeight="1">
      <c r="A18" s="897"/>
      <c r="B18" s="910"/>
      <c r="C18" s="896"/>
      <c r="D18" s="399" t="s">
        <v>50</v>
      </c>
      <c r="E18" s="400">
        <v>2</v>
      </c>
      <c r="F18" s="401">
        <v>98500</v>
      </c>
      <c r="G18" s="400"/>
      <c r="H18" s="400">
        <v>2</v>
      </c>
      <c r="I18" s="400"/>
      <c r="J18" s="400"/>
      <c r="K18" s="401">
        <v>39500</v>
      </c>
      <c r="L18" s="431">
        <f t="shared" si="0"/>
        <v>40.101522842639596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1" customFormat="1" ht="18" customHeight="1">
      <c r="A19" s="897"/>
      <c r="B19" s="910"/>
      <c r="C19" s="896"/>
      <c r="D19" s="424" t="s">
        <v>774</v>
      </c>
      <c r="E19" s="425">
        <v>1</v>
      </c>
      <c r="F19" s="426">
        <v>22200</v>
      </c>
      <c r="G19" s="425"/>
      <c r="H19" s="425">
        <v>1</v>
      </c>
      <c r="I19" s="425"/>
      <c r="J19" s="425"/>
      <c r="K19" s="426">
        <v>11100</v>
      </c>
      <c r="L19" s="432">
        <f t="shared" si="0"/>
        <v>50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1" customFormat="1" ht="18" customHeight="1">
      <c r="A20" s="897"/>
      <c r="B20" s="910"/>
      <c r="C20" s="899"/>
      <c r="D20" s="404" t="s">
        <v>775</v>
      </c>
      <c r="E20" s="311">
        <f>SUM(E15:E19)</f>
        <v>32</v>
      </c>
      <c r="F20" s="405">
        <f>SUM(F15:F19)</f>
        <v>3183605</v>
      </c>
      <c r="G20" s="403"/>
      <c r="H20" s="403">
        <f>SUM(H15:H19)</f>
        <v>31</v>
      </c>
      <c r="I20" s="403"/>
      <c r="J20" s="403">
        <f>SUM(J15:J19)</f>
        <v>1</v>
      </c>
      <c r="K20" s="433">
        <f>SUM(K15:K19)</f>
        <v>1427145</v>
      </c>
      <c r="L20" s="433">
        <f t="shared" si="0"/>
        <v>44.827954472995238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1" customFormat="1" ht="18" customHeight="1">
      <c r="A21" s="897"/>
      <c r="B21" s="910"/>
      <c r="C21" s="895" t="s">
        <v>817</v>
      </c>
      <c r="D21" s="406" t="s">
        <v>9</v>
      </c>
      <c r="E21" s="407"/>
      <c r="F21" s="408"/>
      <c r="G21" s="394"/>
      <c r="H21" s="394"/>
      <c r="I21" s="394"/>
      <c r="J21" s="394"/>
      <c r="K21" s="476"/>
      <c r="L21" s="47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" customFormat="1" ht="18" customHeight="1">
      <c r="A22" s="897"/>
      <c r="B22" s="910"/>
      <c r="C22" s="896"/>
      <c r="D22" s="409" t="s">
        <v>10</v>
      </c>
      <c r="E22" s="410"/>
      <c r="F22" s="411"/>
      <c r="G22" s="397"/>
      <c r="H22" s="397"/>
      <c r="I22" s="397"/>
      <c r="J22" s="397"/>
      <c r="K22" s="431"/>
      <c r="L22" s="43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1" customFormat="1" ht="18" customHeight="1">
      <c r="A23" s="897"/>
      <c r="B23" s="910"/>
      <c r="C23" s="896"/>
      <c r="D23" s="412" t="s">
        <v>11</v>
      </c>
      <c r="E23" s="413"/>
      <c r="F23" s="414"/>
      <c r="G23" s="400"/>
      <c r="H23" s="400"/>
      <c r="I23" s="400"/>
      <c r="J23" s="400"/>
      <c r="K23" s="434"/>
      <c r="L23" s="434"/>
      <c r="M23" s="3"/>
      <c r="N23" s="3"/>
      <c r="O23" s="62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1" customFormat="1" ht="18" customHeight="1">
      <c r="A24" s="897"/>
      <c r="B24" s="910"/>
      <c r="C24" s="896"/>
      <c r="D24" s="412" t="s">
        <v>50</v>
      </c>
      <c r="E24" s="413"/>
      <c r="F24" s="414"/>
      <c r="G24" s="400"/>
      <c r="H24" s="400"/>
      <c r="I24" s="400"/>
      <c r="J24" s="400"/>
      <c r="K24" s="434"/>
      <c r="L24" s="43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1" customFormat="1" ht="18" customHeight="1">
      <c r="A25" s="897"/>
      <c r="B25" s="910"/>
      <c r="C25" s="896"/>
      <c r="D25" s="430" t="s">
        <v>774</v>
      </c>
      <c r="E25" s="427"/>
      <c r="F25" s="428"/>
      <c r="G25" s="425"/>
      <c r="H25" s="425"/>
      <c r="I25" s="425"/>
      <c r="J25" s="425"/>
      <c r="K25" s="432"/>
      <c r="L25" s="43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1" customFormat="1" ht="18" customHeight="1">
      <c r="A26" s="898"/>
      <c r="B26" s="911"/>
      <c r="C26" s="899"/>
      <c r="D26" s="404" t="s">
        <v>775</v>
      </c>
      <c r="E26" s="311">
        <f>SUM(E21:E24)</f>
        <v>0</v>
      </c>
      <c r="F26" s="405">
        <f>SUM(F21:F24)</f>
        <v>0</v>
      </c>
      <c r="G26" s="403"/>
      <c r="H26" s="403">
        <f>SUM(H21:H24)</f>
        <v>0</v>
      </c>
      <c r="I26" s="403"/>
      <c r="J26" s="403">
        <f>SUM(J21:J24)</f>
        <v>0</v>
      </c>
      <c r="K26" s="433">
        <f>SUM(K21:K24)</f>
        <v>0</v>
      </c>
      <c r="L26" s="43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10" customFormat="1" ht="21.95" customHeight="1" thickBot="1">
      <c r="A27" s="892" t="s">
        <v>828</v>
      </c>
      <c r="B27" s="893"/>
      <c r="C27" s="893"/>
      <c r="D27" s="894"/>
      <c r="E27" s="415">
        <f>SUM(E26,E20,E14)</f>
        <v>35</v>
      </c>
      <c r="F27" s="416">
        <f>SUM(F26,F20,F14)</f>
        <v>4112105</v>
      </c>
      <c r="G27" s="477">
        <v>0</v>
      </c>
      <c r="H27" s="477">
        <f>SUM(H14,H20,H26)</f>
        <v>34</v>
      </c>
      <c r="I27" s="477">
        <v>0</v>
      </c>
      <c r="J27" s="477">
        <f>SUM(J14,J20,J26)</f>
        <v>1</v>
      </c>
      <c r="K27" s="478">
        <f>SUM(K26,K20,K14)</f>
        <v>1719445</v>
      </c>
      <c r="L27" s="433">
        <f>SUM(K27*100)/F27</f>
        <v>41.814228965456863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s="1" customFormat="1" ht="22.5" thickTop="1">
      <c r="A28" s="417" t="s">
        <v>773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1" customFormat="1">
      <c r="A29" s="419" t="s">
        <v>39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18"/>
      <c r="L29" s="4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1" customFormat="1" ht="21.75">
      <c r="A30" s="418"/>
      <c r="B30" s="418"/>
      <c r="C30" s="420" t="s">
        <v>35</v>
      </c>
      <c r="D30" s="418"/>
      <c r="E30" s="420"/>
      <c r="F30" s="421"/>
      <c r="G30" s="418"/>
      <c r="H30" s="418"/>
      <c r="I30" s="420"/>
      <c r="J30" s="418"/>
      <c r="K30" s="420"/>
      <c r="L30" s="418"/>
    </row>
    <row r="31" spans="1:32" s="1" customFormat="1" ht="21.75">
      <c r="A31" s="418"/>
      <c r="B31" s="418"/>
      <c r="C31" s="420" t="s">
        <v>36</v>
      </c>
      <c r="D31" s="418"/>
      <c r="E31" s="420"/>
      <c r="F31" s="420"/>
      <c r="G31" s="418"/>
      <c r="H31" s="418"/>
      <c r="I31" s="418"/>
      <c r="J31" s="418"/>
      <c r="K31" s="418"/>
      <c r="L31" s="418"/>
    </row>
    <row r="32" spans="1:32" s="1" customFormat="1" ht="21.75">
      <c r="A32" s="418"/>
      <c r="B32" s="418"/>
      <c r="C32" s="420" t="s">
        <v>37</v>
      </c>
      <c r="D32" s="418"/>
      <c r="E32" s="420"/>
      <c r="F32" s="420"/>
      <c r="G32" s="418"/>
      <c r="H32" s="418"/>
      <c r="I32" s="418"/>
      <c r="J32" s="418"/>
      <c r="K32" s="418"/>
      <c r="L32" s="418"/>
    </row>
    <row r="33" spans="1:12" s="1" customFormat="1" ht="21.75">
      <c r="A33" s="418"/>
      <c r="B33" s="418"/>
      <c r="C33" s="420" t="s">
        <v>38</v>
      </c>
      <c r="D33" s="418"/>
      <c r="E33" s="420"/>
      <c r="F33" s="420"/>
      <c r="G33" s="418"/>
      <c r="H33" s="418"/>
      <c r="I33" s="418"/>
      <c r="J33" s="418"/>
      <c r="K33" s="418"/>
      <c r="L33" s="418"/>
    </row>
    <row r="34" spans="1:12" s="1" customFormat="1" ht="21.75">
      <c r="A34" s="418"/>
      <c r="B34" s="418"/>
      <c r="C34" s="420" t="s">
        <v>670</v>
      </c>
      <c r="D34" s="418"/>
      <c r="E34" s="420"/>
      <c r="F34" s="420"/>
      <c r="G34" s="418"/>
      <c r="H34" s="418"/>
      <c r="I34" s="418"/>
      <c r="J34" s="418"/>
      <c r="K34" s="418"/>
      <c r="L34" s="418"/>
    </row>
    <row r="35" spans="1:12" s="1" customFormat="1" ht="21.75">
      <c r="A35" s="1" t="s">
        <v>31</v>
      </c>
      <c r="B35" s="1" t="s">
        <v>32</v>
      </c>
    </row>
    <row r="36" spans="1:12" s="1" customFormat="1" ht="21.75">
      <c r="B36" s="1" t="s">
        <v>44</v>
      </c>
    </row>
    <row r="37" spans="1:12" s="1" customFormat="1" ht="21.75">
      <c r="B37" s="1" t="s">
        <v>45</v>
      </c>
    </row>
    <row r="38" spans="1:12" s="1" customFormat="1" ht="21.75">
      <c r="A38" s="3"/>
      <c r="J38" s="3"/>
      <c r="K38" s="3"/>
      <c r="L38" s="3"/>
    </row>
    <row r="39" spans="1:12" s="1" customFormat="1" ht="21.75">
      <c r="A39" s="3"/>
      <c r="J39" s="3"/>
      <c r="K39" s="3"/>
      <c r="L39" s="3"/>
    </row>
    <row r="40" spans="1:12" s="1" customFormat="1" ht="21.75">
      <c r="A40" s="3"/>
      <c r="J40" s="3"/>
      <c r="K40" s="3"/>
      <c r="L40" s="3"/>
    </row>
  </sheetData>
  <mergeCells count="19">
    <mergeCell ref="A1:L1"/>
    <mergeCell ref="A2:L2"/>
    <mergeCell ref="A3:L3"/>
    <mergeCell ref="A4:L4"/>
    <mergeCell ref="K7:L7"/>
    <mergeCell ref="A6:A8"/>
    <mergeCell ref="G6:L6"/>
    <mergeCell ref="D6:D8"/>
    <mergeCell ref="A5:K5"/>
    <mergeCell ref="A27:D27"/>
    <mergeCell ref="C9:C14"/>
    <mergeCell ref="C15:C20"/>
    <mergeCell ref="C21:C26"/>
    <mergeCell ref="G7:J7"/>
    <mergeCell ref="A9:A26"/>
    <mergeCell ref="C6:C8"/>
    <mergeCell ref="E6:F6"/>
    <mergeCell ref="B6:B8"/>
    <mergeCell ref="B9:B26"/>
  </mergeCells>
  <phoneticPr fontId="2" type="noConversion"/>
  <printOptions horizontalCentered="1"/>
  <pageMargins left="0.19685039370078741" right="0.19685039370078741" top="0.23622047244094491" bottom="0" header="0.15748031496062992" footer="0.23622047244094491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Q257"/>
  <sheetViews>
    <sheetView tabSelected="1" view="pageBreakPreview" zoomScale="95" zoomScaleNormal="90" zoomScaleSheetLayoutView="95" zoomScalePageLayoutView="90" workbookViewId="0">
      <pane ySplit="8" topLeftCell="A9" activePane="bottomLeft" state="frozen"/>
      <selection pane="bottomLeft" activeCell="H10" sqref="H10"/>
    </sheetView>
  </sheetViews>
  <sheetFormatPr defaultRowHeight="21.75"/>
  <cols>
    <col min="1" max="1" width="5.85546875" style="149" customWidth="1"/>
    <col min="2" max="2" width="51.5703125" style="149" customWidth="1"/>
    <col min="3" max="3" width="7.5703125" style="156" customWidth="1"/>
    <col min="4" max="4" width="9.28515625" style="156" customWidth="1"/>
    <col min="5" max="5" width="10.85546875" style="149" customWidth="1"/>
    <col min="6" max="6" width="11" style="149" customWidth="1"/>
    <col min="7" max="7" width="14.42578125" style="149" customWidth="1"/>
    <col min="8" max="8" width="9.5703125" style="149" customWidth="1"/>
    <col min="9" max="9" width="12.5703125" style="149" customWidth="1"/>
    <col min="10" max="10" width="15.140625" style="149" customWidth="1"/>
    <col min="11" max="11" width="14.42578125" style="204" customWidth="1"/>
    <col min="12" max="12" width="8.140625" style="204" customWidth="1"/>
    <col min="13" max="13" width="14.5703125" style="449" customWidth="1"/>
    <col min="14" max="14" width="8.140625" style="449" customWidth="1"/>
    <col min="15" max="15" width="7.28515625" style="149" customWidth="1"/>
    <col min="16" max="16" width="10" style="149" bestFit="1" customWidth="1"/>
    <col min="17" max="16384" width="9.140625" style="149"/>
  </cols>
  <sheetData>
    <row r="1" spans="1:17">
      <c r="A1" s="930" t="s">
        <v>30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</row>
    <row r="2" spans="1:17">
      <c r="A2" s="931" t="s">
        <v>882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</row>
    <row r="3" spans="1:17">
      <c r="A3" s="932" t="s">
        <v>1110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</row>
    <row r="4" spans="1:17">
      <c r="A4" s="932" t="s">
        <v>159</v>
      </c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</row>
    <row r="5" spans="1:17">
      <c r="A5" s="933" t="s">
        <v>2</v>
      </c>
      <c r="B5" s="933"/>
      <c r="C5" s="933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</row>
    <row r="6" spans="1:17">
      <c r="A6" s="934" t="s">
        <v>759</v>
      </c>
      <c r="B6" s="935" t="s">
        <v>760</v>
      </c>
      <c r="C6" s="935" t="s">
        <v>761</v>
      </c>
      <c r="D6" s="935"/>
      <c r="E6" s="934" t="s">
        <v>762</v>
      </c>
      <c r="F6" s="934" t="s">
        <v>763</v>
      </c>
      <c r="G6" s="940" t="s">
        <v>764</v>
      </c>
      <c r="H6" s="934" t="s">
        <v>765</v>
      </c>
      <c r="I6" s="934" t="s">
        <v>766</v>
      </c>
      <c r="J6" s="934" t="s">
        <v>49</v>
      </c>
      <c r="K6" s="935" t="s">
        <v>767</v>
      </c>
      <c r="L6" s="935"/>
      <c r="M6" s="935"/>
      <c r="N6" s="935"/>
    </row>
    <row r="7" spans="1:17">
      <c r="A7" s="934"/>
      <c r="B7" s="939"/>
      <c r="C7" s="937" t="s">
        <v>13</v>
      </c>
      <c r="D7" s="937" t="s">
        <v>14</v>
      </c>
      <c r="E7" s="935"/>
      <c r="F7" s="935"/>
      <c r="G7" s="941"/>
      <c r="H7" s="934"/>
      <c r="I7" s="934"/>
      <c r="J7" s="934"/>
      <c r="K7" s="935" t="s">
        <v>768</v>
      </c>
      <c r="L7" s="935"/>
      <c r="M7" s="938" t="s">
        <v>769</v>
      </c>
      <c r="N7" s="938"/>
    </row>
    <row r="8" spans="1:17">
      <c r="A8" s="934"/>
      <c r="B8" s="939"/>
      <c r="C8" s="937"/>
      <c r="D8" s="937"/>
      <c r="E8" s="935"/>
      <c r="F8" s="935"/>
      <c r="G8" s="941"/>
      <c r="H8" s="934"/>
      <c r="I8" s="934"/>
      <c r="J8" s="934"/>
      <c r="K8" s="571" t="s">
        <v>27</v>
      </c>
      <c r="L8" s="571" t="s">
        <v>26</v>
      </c>
      <c r="M8" s="572" t="s">
        <v>28</v>
      </c>
      <c r="N8" s="572" t="s">
        <v>26</v>
      </c>
    </row>
    <row r="9" spans="1:17">
      <c r="A9" s="936" t="s">
        <v>744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</row>
    <row r="10" spans="1:17" ht="42.75" customHeight="1">
      <c r="A10" s="739">
        <v>1</v>
      </c>
      <c r="B10" s="358" t="s">
        <v>930</v>
      </c>
      <c r="C10" s="739">
        <v>60</v>
      </c>
      <c r="D10" s="739" t="s">
        <v>168</v>
      </c>
      <c r="E10" s="54">
        <v>340500</v>
      </c>
      <c r="F10" s="49" t="s">
        <v>432</v>
      </c>
      <c r="G10" s="245" t="s">
        <v>932</v>
      </c>
      <c r="H10" s="740">
        <v>2</v>
      </c>
      <c r="I10" s="740">
        <v>2</v>
      </c>
      <c r="J10" s="740">
        <v>2</v>
      </c>
      <c r="K10" s="165" t="s">
        <v>474</v>
      </c>
      <c r="L10" s="165">
        <v>60</v>
      </c>
      <c r="M10" s="789">
        <v>192000</v>
      </c>
      <c r="N10" s="790">
        <f>SUM(M10*100)/E10</f>
        <v>56.387665198237883</v>
      </c>
      <c r="Q10" s="1028"/>
    </row>
    <row r="11" spans="1:17" ht="45.75" customHeight="1">
      <c r="A11" s="739">
        <v>2</v>
      </c>
      <c r="B11" s="358" t="s">
        <v>933</v>
      </c>
      <c r="C11" s="739">
        <v>60</v>
      </c>
      <c r="D11" s="739" t="s">
        <v>168</v>
      </c>
      <c r="E11" s="54">
        <v>311800</v>
      </c>
      <c r="F11" s="49" t="s">
        <v>432</v>
      </c>
      <c r="G11" s="245" t="s">
        <v>932</v>
      </c>
      <c r="H11" s="740">
        <v>2</v>
      </c>
      <c r="I11" s="740">
        <v>2</v>
      </c>
      <c r="J11" s="740">
        <v>2</v>
      </c>
      <c r="K11" s="165" t="s">
        <v>474</v>
      </c>
      <c r="L11" s="165">
        <v>50</v>
      </c>
      <c r="M11" s="789">
        <v>75600</v>
      </c>
      <c r="N11" s="790">
        <f>SUM(M11*100)/E11</f>
        <v>24.246311738293777</v>
      </c>
    </row>
    <row r="12" spans="1:17">
      <c r="A12" s="739">
        <v>3</v>
      </c>
      <c r="B12" s="358" t="s">
        <v>935</v>
      </c>
      <c r="C12" s="739">
        <v>50</v>
      </c>
      <c r="D12" s="739" t="s">
        <v>168</v>
      </c>
      <c r="E12" s="54">
        <v>276200</v>
      </c>
      <c r="F12" s="49" t="s">
        <v>432</v>
      </c>
      <c r="G12" s="245" t="s">
        <v>932</v>
      </c>
      <c r="H12" s="740">
        <v>2</v>
      </c>
      <c r="I12" s="740">
        <v>1</v>
      </c>
      <c r="J12" s="740">
        <v>2</v>
      </c>
      <c r="K12" s="165" t="s">
        <v>493</v>
      </c>
      <c r="L12" s="165">
        <v>30</v>
      </c>
      <c r="M12" s="789">
        <v>24700</v>
      </c>
      <c r="N12" s="790">
        <f>SUM(M12*100)/E12</f>
        <v>8.9427950760318602</v>
      </c>
    </row>
    <row r="13" spans="1:17">
      <c r="A13" s="842" t="s">
        <v>786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4"/>
    </row>
    <row r="14" spans="1:17" ht="21.75" customHeight="1">
      <c r="A14" s="927" t="s">
        <v>818</v>
      </c>
      <c r="B14" s="928"/>
      <c r="C14" s="928"/>
      <c r="D14" s="928"/>
      <c r="E14" s="928"/>
      <c r="F14" s="928"/>
      <c r="G14" s="928"/>
      <c r="H14" s="928"/>
      <c r="I14" s="928"/>
      <c r="J14" s="928"/>
      <c r="K14" s="928"/>
      <c r="L14" s="928"/>
      <c r="M14" s="928"/>
      <c r="N14" s="929"/>
    </row>
    <row r="15" spans="1:17" ht="21.75" customHeight="1">
      <c r="A15" s="924" t="s">
        <v>771</v>
      </c>
      <c r="B15" s="925"/>
      <c r="C15" s="925"/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6"/>
    </row>
    <row r="16" spans="1:17">
      <c r="A16" s="491">
        <v>4</v>
      </c>
      <c r="B16" s="247" t="s">
        <v>937</v>
      </c>
      <c r="C16" s="491">
        <v>90</v>
      </c>
      <c r="D16" s="55" t="s">
        <v>168</v>
      </c>
      <c r="E16" s="55">
        <v>38600</v>
      </c>
      <c r="F16" s="245" t="s">
        <v>169</v>
      </c>
      <c r="G16" s="245" t="s">
        <v>932</v>
      </c>
      <c r="H16" s="740">
        <v>1</v>
      </c>
      <c r="I16" s="740">
        <v>2</v>
      </c>
      <c r="J16" s="740">
        <v>1</v>
      </c>
      <c r="K16" s="384"/>
      <c r="L16" s="385">
        <v>60</v>
      </c>
      <c r="M16" s="384">
        <f>SUM(M17:M25)</f>
        <v>20850</v>
      </c>
      <c r="N16" s="460">
        <f>SUM(M16*100)/E16</f>
        <v>54.015544041450774</v>
      </c>
    </row>
    <row r="17" spans="1:16">
      <c r="A17" s="470"/>
      <c r="B17" s="699" t="s">
        <v>211</v>
      </c>
      <c r="C17" s="744"/>
      <c r="D17" s="485"/>
      <c r="E17" s="695"/>
      <c r="F17" s="490"/>
      <c r="G17" s="486"/>
      <c r="H17" s="490"/>
      <c r="I17" s="490"/>
      <c r="J17" s="490"/>
      <c r="K17" s="386"/>
      <c r="L17" s="387"/>
      <c r="M17" s="386"/>
      <c r="N17" s="461"/>
    </row>
    <row r="18" spans="1:16">
      <c r="A18" s="470"/>
      <c r="B18" s="699" t="s">
        <v>938</v>
      </c>
      <c r="C18" s="693">
        <v>13</v>
      </c>
      <c r="D18" s="53" t="s">
        <v>168</v>
      </c>
      <c r="E18" s="696">
        <v>2600</v>
      </c>
      <c r="F18" s="490"/>
      <c r="G18" s="486"/>
      <c r="H18" s="490"/>
      <c r="I18" s="490"/>
      <c r="J18" s="490"/>
      <c r="K18" s="386"/>
      <c r="L18" s="387"/>
      <c r="M18" s="386">
        <v>0</v>
      </c>
      <c r="N18" s="461">
        <f>SUM(M18*100)/E18</f>
        <v>0</v>
      </c>
    </row>
    <row r="19" spans="1:16">
      <c r="A19" s="470"/>
      <c r="B19" s="699" t="s">
        <v>791</v>
      </c>
      <c r="C19" s="694"/>
      <c r="D19" s="53"/>
      <c r="E19" s="696"/>
      <c r="F19" s="490"/>
      <c r="G19" s="486"/>
      <c r="H19" s="490"/>
      <c r="I19" s="490"/>
      <c r="J19" s="490"/>
      <c r="K19" s="386"/>
      <c r="L19" s="387"/>
      <c r="M19" s="386"/>
      <c r="N19" s="461"/>
      <c r="P19" s="471"/>
    </row>
    <row r="20" spans="1:16">
      <c r="A20" s="445"/>
      <c r="B20" s="699" t="s">
        <v>939</v>
      </c>
      <c r="C20" s="693">
        <v>90</v>
      </c>
      <c r="D20" s="48" t="s">
        <v>168</v>
      </c>
      <c r="E20" s="697">
        <v>13500</v>
      </c>
      <c r="F20" s="494"/>
      <c r="G20" s="480"/>
      <c r="H20" s="494"/>
      <c r="I20" s="494"/>
      <c r="J20" s="494"/>
      <c r="K20" s="386"/>
      <c r="L20" s="387"/>
      <c r="M20" s="386">
        <v>13500</v>
      </c>
      <c r="N20" s="461">
        <f>SUM(M20*100)/E20</f>
        <v>100</v>
      </c>
    </row>
    <row r="21" spans="1:16">
      <c r="A21" s="445"/>
      <c r="B21" s="699" t="s">
        <v>940</v>
      </c>
      <c r="C21" s="693">
        <v>90</v>
      </c>
      <c r="D21" s="48" t="s">
        <v>168</v>
      </c>
      <c r="E21" s="697">
        <v>13500</v>
      </c>
      <c r="F21" s="494"/>
      <c r="G21" s="480"/>
      <c r="H21" s="494"/>
      <c r="I21" s="494"/>
      <c r="J21" s="494"/>
      <c r="K21" s="386"/>
      <c r="L21" s="387"/>
      <c r="M21" s="386">
        <v>6000</v>
      </c>
      <c r="N21" s="461">
        <f>SUM(M21*100)/E21</f>
        <v>44.444444444444443</v>
      </c>
    </row>
    <row r="22" spans="1:16">
      <c r="A22" s="445"/>
      <c r="B22" s="699" t="s">
        <v>830</v>
      </c>
      <c r="C22" s="694"/>
      <c r="D22" s="48"/>
      <c r="E22" s="697"/>
      <c r="F22" s="494"/>
      <c r="G22" s="480"/>
      <c r="H22" s="495"/>
      <c r="I22" s="494"/>
      <c r="J22" s="494"/>
      <c r="K22" s="386"/>
      <c r="L22" s="387"/>
      <c r="M22" s="386"/>
      <c r="N22" s="461"/>
    </row>
    <row r="23" spans="1:16">
      <c r="A23" s="445"/>
      <c r="B23" s="699" t="s">
        <v>831</v>
      </c>
      <c r="C23" s="694">
        <v>3</v>
      </c>
      <c r="D23" s="48" t="s">
        <v>792</v>
      </c>
      <c r="E23" s="697">
        <v>3600</v>
      </c>
      <c r="F23" s="494"/>
      <c r="G23" s="480"/>
      <c r="H23" s="494"/>
      <c r="I23" s="494"/>
      <c r="J23" s="494"/>
      <c r="K23" s="386"/>
      <c r="L23" s="387"/>
      <c r="M23" s="386">
        <v>0</v>
      </c>
      <c r="N23" s="461">
        <f>SUM(M23*100)/E23</f>
        <v>0</v>
      </c>
    </row>
    <row r="24" spans="1:16">
      <c r="A24" s="545"/>
      <c r="B24" s="699" t="s">
        <v>832</v>
      </c>
      <c r="C24" s="694">
        <v>9</v>
      </c>
      <c r="D24" s="741" t="s">
        <v>793</v>
      </c>
      <c r="E24" s="698">
        <v>1350</v>
      </c>
      <c r="F24" s="494"/>
      <c r="G24" s="480"/>
      <c r="H24" s="494"/>
      <c r="I24" s="494"/>
      <c r="J24" s="494"/>
      <c r="K24" s="386"/>
      <c r="L24" s="387"/>
      <c r="M24" s="386">
        <v>1350</v>
      </c>
      <c r="N24" s="461">
        <f>SUM(M24*100)/E24</f>
        <v>100</v>
      </c>
    </row>
    <row r="25" spans="1:16">
      <c r="A25" s="545"/>
      <c r="B25" s="567" t="s">
        <v>810</v>
      </c>
      <c r="C25" s="693">
        <v>1</v>
      </c>
      <c r="D25" s="48" t="s">
        <v>7</v>
      </c>
      <c r="E25" s="697">
        <v>4050</v>
      </c>
      <c r="F25" s="494"/>
      <c r="G25" s="480"/>
      <c r="H25" s="494"/>
      <c r="I25" s="494"/>
      <c r="J25" s="494"/>
      <c r="K25" s="386"/>
      <c r="L25" s="387"/>
      <c r="M25" s="386">
        <v>0</v>
      </c>
      <c r="N25" s="461">
        <f>SUM(M25*100)/E25</f>
        <v>0</v>
      </c>
    </row>
    <row r="26" spans="1:16">
      <c r="A26" s="740">
        <v>5</v>
      </c>
      <c r="B26" s="255" t="s">
        <v>834</v>
      </c>
      <c r="C26" s="55">
        <v>30</v>
      </c>
      <c r="D26" s="55" t="s">
        <v>168</v>
      </c>
      <c r="E26" s="55">
        <v>22200</v>
      </c>
      <c r="F26" s="245" t="s">
        <v>169</v>
      </c>
      <c r="G26" s="245" t="s">
        <v>932</v>
      </c>
      <c r="H26" s="740">
        <v>5</v>
      </c>
      <c r="I26" s="740">
        <v>2</v>
      </c>
      <c r="J26" s="740">
        <v>5</v>
      </c>
      <c r="K26" s="384"/>
      <c r="L26" s="529">
        <v>50</v>
      </c>
      <c r="M26" s="530">
        <f>SUM(M27)</f>
        <v>11100</v>
      </c>
      <c r="N26" s="460">
        <f>SUM(M26*100)/E26</f>
        <v>50</v>
      </c>
    </row>
    <row r="27" spans="1:16" ht="37.5">
      <c r="A27" s="738"/>
      <c r="B27" s="250" t="s">
        <v>941</v>
      </c>
      <c r="C27" s="53">
        <v>30</v>
      </c>
      <c r="D27" s="53" t="s">
        <v>168</v>
      </c>
      <c r="E27" s="53">
        <v>22200</v>
      </c>
      <c r="F27" s="57"/>
      <c r="G27" s="480"/>
      <c r="H27" s="490"/>
      <c r="I27" s="490"/>
      <c r="J27" s="490"/>
      <c r="K27" s="386"/>
      <c r="L27" s="155"/>
      <c r="M27" s="152">
        <v>11100</v>
      </c>
      <c r="N27" s="461">
        <f>SUM(M27*100)/E27</f>
        <v>50</v>
      </c>
    </row>
    <row r="28" spans="1:16" ht="21.75" customHeight="1">
      <c r="A28" s="927" t="s">
        <v>820</v>
      </c>
      <c r="B28" s="928"/>
      <c r="C28" s="928"/>
      <c r="D28" s="928"/>
      <c r="E28" s="928"/>
      <c r="F28" s="928"/>
      <c r="G28" s="928"/>
      <c r="H28" s="928"/>
      <c r="I28" s="928"/>
      <c r="J28" s="928"/>
      <c r="K28" s="928"/>
      <c r="L28" s="928"/>
      <c r="M28" s="928"/>
      <c r="N28" s="929"/>
    </row>
    <row r="29" spans="1:16" ht="21.75" customHeight="1">
      <c r="A29" s="924" t="s">
        <v>835</v>
      </c>
      <c r="B29" s="925"/>
      <c r="C29" s="925"/>
      <c r="D29" s="925"/>
      <c r="E29" s="925"/>
      <c r="F29" s="925"/>
      <c r="G29" s="925"/>
      <c r="H29" s="925"/>
      <c r="I29" s="925"/>
      <c r="J29" s="925"/>
      <c r="K29" s="925"/>
      <c r="L29" s="925"/>
      <c r="M29" s="925"/>
      <c r="N29" s="926"/>
    </row>
    <row r="30" spans="1:16">
      <c r="A30" s="740">
        <v>6</v>
      </c>
      <c r="B30" s="247" t="s">
        <v>836</v>
      </c>
      <c r="C30" s="55">
        <v>75</v>
      </c>
      <c r="D30" s="55" t="s">
        <v>168</v>
      </c>
      <c r="E30" s="55">
        <v>49800</v>
      </c>
      <c r="F30" s="245" t="s">
        <v>169</v>
      </c>
      <c r="G30" s="245" t="s">
        <v>932</v>
      </c>
      <c r="H30" s="740">
        <v>2</v>
      </c>
      <c r="I30" s="740">
        <v>2</v>
      </c>
      <c r="J30" s="740">
        <v>2</v>
      </c>
      <c r="K30" s="472"/>
      <c r="L30" s="529">
        <v>60</v>
      </c>
      <c r="M30" s="530">
        <f>SUM(M31:M33)</f>
        <v>28450</v>
      </c>
      <c r="N30" s="460">
        <f>SUM(M30*100)/E30</f>
        <v>57.128514056224901</v>
      </c>
    </row>
    <row r="31" spans="1:16">
      <c r="A31" s="738"/>
      <c r="B31" s="57" t="s">
        <v>808</v>
      </c>
      <c r="C31" s="57"/>
      <c r="D31" s="251"/>
      <c r="E31" s="251"/>
      <c r="F31" s="494"/>
      <c r="G31" s="498"/>
      <c r="H31" s="494"/>
      <c r="I31" s="494"/>
      <c r="J31" s="494"/>
      <c r="K31" s="527"/>
      <c r="L31" s="527"/>
      <c r="M31" s="531"/>
      <c r="N31" s="531"/>
    </row>
    <row r="32" spans="1:16">
      <c r="A32" s="738"/>
      <c r="B32" s="57" t="s">
        <v>942</v>
      </c>
      <c r="C32" s="711">
        <v>75</v>
      </c>
      <c r="D32" s="251" t="s">
        <v>168</v>
      </c>
      <c r="E32" s="251">
        <v>41250</v>
      </c>
      <c r="F32" s="494"/>
      <c r="G32" s="498"/>
      <c r="H32" s="494"/>
      <c r="I32" s="494"/>
      <c r="J32" s="494"/>
      <c r="K32" s="527"/>
      <c r="L32" s="527"/>
      <c r="M32" s="531">
        <v>28450</v>
      </c>
      <c r="N32" s="461">
        <f>SUM(M32*100)/E32</f>
        <v>68.969696969696969</v>
      </c>
    </row>
    <row r="33" spans="1:14">
      <c r="A33" s="738"/>
      <c r="B33" s="444" t="s">
        <v>805</v>
      </c>
      <c r="C33" s="712">
        <v>1</v>
      </c>
      <c r="D33" s="48" t="s">
        <v>7</v>
      </c>
      <c r="E33" s="251">
        <v>8550</v>
      </c>
      <c r="F33" s="494"/>
      <c r="G33" s="498"/>
      <c r="H33" s="494"/>
      <c r="I33" s="494"/>
      <c r="J33" s="494"/>
      <c r="K33" s="527"/>
      <c r="L33" s="527"/>
      <c r="M33" s="531">
        <v>0</v>
      </c>
      <c r="N33" s="461">
        <f>SUM(M33*100)/E33</f>
        <v>0</v>
      </c>
    </row>
    <row r="34" spans="1:14" ht="21.75" customHeight="1">
      <c r="A34" s="924" t="s">
        <v>943</v>
      </c>
      <c r="B34" s="925"/>
      <c r="C34" s="925"/>
      <c r="D34" s="925"/>
      <c r="E34" s="925"/>
      <c r="F34" s="925"/>
      <c r="G34" s="925"/>
      <c r="H34" s="925"/>
      <c r="I34" s="925"/>
      <c r="J34" s="925"/>
      <c r="K34" s="925"/>
      <c r="L34" s="925"/>
      <c r="M34" s="925"/>
      <c r="N34" s="926"/>
    </row>
    <row r="35" spans="1:14">
      <c r="A35" s="740">
        <v>7</v>
      </c>
      <c r="B35" s="247" t="s">
        <v>944</v>
      </c>
      <c r="C35" s="55">
        <v>218</v>
      </c>
      <c r="D35" s="55" t="s">
        <v>168</v>
      </c>
      <c r="E35" s="55">
        <v>163500</v>
      </c>
      <c r="F35" s="245" t="s">
        <v>169</v>
      </c>
      <c r="G35" s="245" t="s">
        <v>932</v>
      </c>
      <c r="H35" s="740">
        <v>2</v>
      </c>
      <c r="I35" s="740">
        <v>2</v>
      </c>
      <c r="J35" s="740">
        <v>2</v>
      </c>
      <c r="K35" s="472"/>
      <c r="L35" s="529">
        <v>50</v>
      </c>
      <c r="M35" s="530">
        <f>SUM(M36:M39)</f>
        <v>66550</v>
      </c>
      <c r="N35" s="460">
        <f>SUM(M35*100)/E35</f>
        <v>40.703363914373085</v>
      </c>
    </row>
    <row r="36" spans="1:14">
      <c r="A36" s="738"/>
      <c r="B36" s="57" t="s">
        <v>824</v>
      </c>
      <c r="C36" s="57"/>
      <c r="D36" s="500"/>
      <c r="E36" s="48"/>
      <c r="F36" s="494"/>
      <c r="G36" s="501"/>
      <c r="H36" s="494"/>
      <c r="I36" s="494"/>
      <c r="J36" s="494"/>
      <c r="K36" s="527"/>
      <c r="L36" s="527"/>
      <c r="M36" s="527"/>
      <c r="N36" s="527"/>
    </row>
    <row r="37" spans="1:14">
      <c r="A37" s="738"/>
      <c r="B37" s="57" t="s">
        <v>838</v>
      </c>
      <c r="C37" s="454">
        <v>218</v>
      </c>
      <c r="D37" s="53" t="s">
        <v>168</v>
      </c>
      <c r="E37" s="48">
        <v>68900</v>
      </c>
      <c r="F37" s="494"/>
      <c r="G37" s="501"/>
      <c r="H37" s="494"/>
      <c r="I37" s="494"/>
      <c r="J37" s="494"/>
      <c r="K37" s="527"/>
      <c r="L37" s="527"/>
      <c r="M37" s="531">
        <v>65900</v>
      </c>
      <c r="N37" s="461">
        <f>SUM(M37*100)/E37</f>
        <v>95.645863570391867</v>
      </c>
    </row>
    <row r="38" spans="1:14">
      <c r="A38" s="738"/>
      <c r="B38" s="57" t="s">
        <v>644</v>
      </c>
      <c r="C38" s="454">
        <v>218</v>
      </c>
      <c r="D38" s="53" t="s">
        <v>947</v>
      </c>
      <c r="E38" s="48">
        <v>76300</v>
      </c>
      <c r="F38" s="494"/>
      <c r="G38" s="501"/>
      <c r="H38" s="494"/>
      <c r="I38" s="494"/>
      <c r="J38" s="494"/>
      <c r="K38" s="527"/>
      <c r="L38" s="527"/>
      <c r="M38" s="531"/>
      <c r="N38" s="461">
        <f>SUM(M38*100)/E38</f>
        <v>0</v>
      </c>
    </row>
    <row r="39" spans="1:14">
      <c r="A39" s="738"/>
      <c r="B39" s="57" t="s">
        <v>809</v>
      </c>
      <c r="C39" s="454">
        <v>1</v>
      </c>
      <c r="D39" s="48" t="s">
        <v>7</v>
      </c>
      <c r="E39" s="48">
        <v>18300</v>
      </c>
      <c r="F39" s="494"/>
      <c r="G39" s="501"/>
      <c r="H39" s="495"/>
      <c r="I39" s="494"/>
      <c r="J39" s="495"/>
      <c r="K39" s="527"/>
      <c r="L39" s="527"/>
      <c r="M39" s="531">
        <v>650</v>
      </c>
      <c r="N39" s="461">
        <f>SUM(M39*100)/E39</f>
        <v>3.5519125683060109</v>
      </c>
    </row>
    <row r="40" spans="1:14">
      <c r="A40" s="924" t="s">
        <v>950</v>
      </c>
      <c r="B40" s="925"/>
      <c r="C40" s="925"/>
      <c r="D40" s="925"/>
      <c r="E40" s="925"/>
      <c r="F40" s="925"/>
      <c r="G40" s="925"/>
      <c r="H40" s="925"/>
      <c r="I40" s="925"/>
      <c r="J40" s="925"/>
      <c r="K40" s="925"/>
      <c r="L40" s="925"/>
      <c r="M40" s="925"/>
      <c r="N40" s="926"/>
    </row>
    <row r="41" spans="1:14">
      <c r="A41" s="740">
        <v>8</v>
      </c>
      <c r="B41" s="247" t="s">
        <v>757</v>
      </c>
      <c r="C41" s="55">
        <v>50</v>
      </c>
      <c r="D41" s="55" t="s">
        <v>168</v>
      </c>
      <c r="E41" s="55">
        <v>100000</v>
      </c>
      <c r="F41" s="245" t="s">
        <v>169</v>
      </c>
      <c r="G41" s="245" t="s">
        <v>932</v>
      </c>
      <c r="H41" s="740">
        <v>2</v>
      </c>
      <c r="I41" s="740">
        <v>2</v>
      </c>
      <c r="J41" s="740">
        <v>2</v>
      </c>
      <c r="K41" s="556"/>
      <c r="L41" s="557">
        <v>20</v>
      </c>
      <c r="M41" s="474">
        <f>SUM(M42:M51)</f>
        <v>13750</v>
      </c>
      <c r="N41" s="460">
        <f>SUM(M41*100)/E41</f>
        <v>13.75</v>
      </c>
    </row>
    <row r="42" spans="1:14" ht="37.5">
      <c r="A42" s="743"/>
      <c r="B42" s="429" t="s">
        <v>951</v>
      </c>
      <c r="C42" s="429"/>
      <c r="D42" s="48"/>
      <c r="E42" s="53"/>
      <c r="F42" s="441"/>
      <c r="G42" s="480"/>
      <c r="H42" s="441"/>
      <c r="I42" s="441"/>
      <c r="J42" s="441"/>
      <c r="K42" s="527"/>
      <c r="L42" s="527"/>
      <c r="M42" s="531"/>
      <c r="N42" s="531"/>
    </row>
    <row r="43" spans="1:14" ht="37.5">
      <c r="A43" s="743"/>
      <c r="B43" s="57" t="s">
        <v>952</v>
      </c>
      <c r="C43" s="57"/>
      <c r="D43" s="53"/>
      <c r="E43" s="48"/>
      <c r="F43" s="441"/>
      <c r="G43" s="480"/>
      <c r="H43" s="441"/>
      <c r="I43" s="441"/>
      <c r="J43" s="441"/>
      <c r="K43" s="527"/>
      <c r="L43" s="527"/>
      <c r="M43" s="531"/>
      <c r="N43" s="531"/>
    </row>
    <row r="44" spans="1:14" ht="37.5">
      <c r="A44" s="743"/>
      <c r="B44" s="57" t="s">
        <v>953</v>
      </c>
      <c r="C44" s="454">
        <v>50</v>
      </c>
      <c r="D44" s="48" t="s">
        <v>168</v>
      </c>
      <c r="E44" s="48">
        <v>7500</v>
      </c>
      <c r="F44" s="441"/>
      <c r="G44" s="480"/>
      <c r="H44" s="441"/>
      <c r="I44" s="441"/>
      <c r="J44" s="441"/>
      <c r="K44" s="527"/>
      <c r="L44" s="527"/>
      <c r="M44" s="531">
        <v>7500</v>
      </c>
      <c r="N44" s="461">
        <f>SUM(M44*100)/E44</f>
        <v>100</v>
      </c>
    </row>
    <row r="45" spans="1:14">
      <c r="A45" s="743"/>
      <c r="B45" s="57" t="s">
        <v>954</v>
      </c>
      <c r="C45" s="493">
        <v>50</v>
      </c>
      <c r="D45" s="48" t="s">
        <v>168</v>
      </c>
      <c r="E45" s="48">
        <v>2500</v>
      </c>
      <c r="F45" s="441"/>
      <c r="G45" s="480"/>
      <c r="H45" s="441"/>
      <c r="I45" s="441"/>
      <c r="J45" s="441"/>
      <c r="K45" s="527"/>
      <c r="L45" s="527"/>
      <c r="M45" s="531">
        <v>2500</v>
      </c>
      <c r="N45" s="461">
        <f>SUM(M45*100)/E45</f>
        <v>100</v>
      </c>
    </row>
    <row r="46" spans="1:14" ht="37.5">
      <c r="A46" s="743"/>
      <c r="B46" s="57" t="s">
        <v>955</v>
      </c>
      <c r="C46" s="493">
        <v>100</v>
      </c>
      <c r="D46" s="48" t="s">
        <v>171</v>
      </c>
      <c r="E46" s="48">
        <v>45000</v>
      </c>
      <c r="F46" s="441"/>
      <c r="G46" s="480"/>
      <c r="H46" s="441"/>
      <c r="I46" s="441"/>
      <c r="J46" s="513"/>
      <c r="K46" s="527"/>
      <c r="L46" s="527"/>
      <c r="M46" s="531"/>
      <c r="N46" s="461">
        <f>SUM(M46*100)/E46</f>
        <v>0</v>
      </c>
    </row>
    <row r="47" spans="1:14">
      <c r="A47" s="743"/>
      <c r="B47" s="57" t="s">
        <v>956</v>
      </c>
      <c r="C47" s="689">
        <v>1000</v>
      </c>
      <c r="D47" s="689" t="s">
        <v>171</v>
      </c>
      <c r="E47" s="48">
        <v>17500</v>
      </c>
      <c r="F47" s="441"/>
      <c r="G47" s="480"/>
      <c r="H47" s="441"/>
      <c r="I47" s="441"/>
      <c r="J47" s="441"/>
      <c r="K47" s="527"/>
      <c r="L47" s="527"/>
      <c r="M47" s="531"/>
      <c r="N47" s="461">
        <f>SUM(M47*100)/E47</f>
        <v>0</v>
      </c>
    </row>
    <row r="48" spans="1:14">
      <c r="A48" s="743"/>
      <c r="B48" s="57" t="s">
        <v>957</v>
      </c>
      <c r="C48" s="493"/>
      <c r="D48" s="48"/>
      <c r="E48" s="48"/>
      <c r="F48" s="441"/>
      <c r="G48" s="480"/>
      <c r="H48" s="441"/>
      <c r="I48" s="441"/>
      <c r="J48" s="441"/>
      <c r="K48" s="527"/>
      <c r="L48" s="527"/>
      <c r="M48" s="531"/>
      <c r="N48" s="461"/>
    </row>
    <row r="49" spans="1:14">
      <c r="A49" s="743"/>
      <c r="B49" s="57" t="s">
        <v>958</v>
      </c>
      <c r="C49" s="493">
        <v>25</v>
      </c>
      <c r="D49" s="48" t="s">
        <v>168</v>
      </c>
      <c r="E49" s="48">
        <v>3750</v>
      </c>
      <c r="F49" s="441"/>
      <c r="G49" s="480"/>
      <c r="H49" s="441"/>
      <c r="I49" s="441"/>
      <c r="J49" s="441"/>
      <c r="K49" s="527"/>
      <c r="L49" s="527"/>
      <c r="M49" s="531">
        <v>3750</v>
      </c>
      <c r="N49" s="461">
        <f>SUM(M49*100)/E49</f>
        <v>100</v>
      </c>
    </row>
    <row r="50" spans="1:14">
      <c r="A50" s="743"/>
      <c r="B50" s="57" t="s">
        <v>959</v>
      </c>
      <c r="C50" s="689">
        <v>1000</v>
      </c>
      <c r="D50" s="689" t="s">
        <v>171</v>
      </c>
      <c r="E50" s="48">
        <v>16250</v>
      </c>
      <c r="F50" s="441"/>
      <c r="G50" s="480"/>
      <c r="H50" s="441"/>
      <c r="I50" s="441"/>
      <c r="J50" s="441"/>
      <c r="K50" s="527"/>
      <c r="L50" s="527"/>
      <c r="M50" s="531"/>
      <c r="N50" s="461">
        <f>SUM(M50*100)/E50</f>
        <v>0</v>
      </c>
    </row>
    <row r="51" spans="1:14">
      <c r="A51" s="743"/>
      <c r="B51" s="57" t="s">
        <v>960</v>
      </c>
      <c r="C51" s="493">
        <v>1</v>
      </c>
      <c r="D51" s="251" t="s">
        <v>7</v>
      </c>
      <c r="E51" s="48">
        <v>7500</v>
      </c>
      <c r="F51" s="441"/>
      <c r="G51" s="480"/>
      <c r="H51" s="441"/>
      <c r="I51" s="441"/>
      <c r="J51" s="441"/>
      <c r="K51" s="527"/>
      <c r="L51" s="527"/>
      <c r="M51" s="531"/>
      <c r="N51" s="461">
        <f>SUM(M51*100)/E51</f>
        <v>0</v>
      </c>
    </row>
    <row r="52" spans="1:14" ht="21.75" customHeight="1">
      <c r="A52" s="924" t="s">
        <v>962</v>
      </c>
      <c r="B52" s="925"/>
      <c r="C52" s="925"/>
      <c r="D52" s="925"/>
      <c r="E52" s="925"/>
      <c r="F52" s="925"/>
      <c r="G52" s="925"/>
      <c r="H52" s="925"/>
      <c r="I52" s="925"/>
      <c r="J52" s="925"/>
      <c r="K52" s="925"/>
      <c r="L52" s="925"/>
      <c r="M52" s="925"/>
      <c r="N52" s="926"/>
    </row>
    <row r="53" spans="1:14">
      <c r="A53" s="740">
        <v>9</v>
      </c>
      <c r="B53" s="247" t="s">
        <v>963</v>
      </c>
      <c r="C53" s="55">
        <v>124</v>
      </c>
      <c r="D53" s="55" t="s">
        <v>168</v>
      </c>
      <c r="E53" s="55">
        <v>34100</v>
      </c>
      <c r="F53" s="245" t="s">
        <v>169</v>
      </c>
      <c r="G53" s="245" t="s">
        <v>932</v>
      </c>
      <c r="H53" s="740">
        <v>2</v>
      </c>
      <c r="I53" s="740">
        <v>2</v>
      </c>
      <c r="J53" s="740">
        <v>2</v>
      </c>
      <c r="K53" s="556"/>
      <c r="L53" s="557">
        <v>70</v>
      </c>
      <c r="M53" s="474">
        <f>SUM(M54:M56)</f>
        <v>21700</v>
      </c>
      <c r="N53" s="460">
        <f>SUM(M53*100)/E53</f>
        <v>63.636363636363633</v>
      </c>
    </row>
    <row r="54" spans="1:14">
      <c r="A54" s="738"/>
      <c r="B54" s="250" t="s">
        <v>964</v>
      </c>
      <c r="C54" s="454">
        <v>124</v>
      </c>
      <c r="D54" s="53" t="s">
        <v>168</v>
      </c>
      <c r="E54" s="53">
        <v>21700</v>
      </c>
      <c r="F54" s="445"/>
      <c r="G54" s="487"/>
      <c r="H54" s="484"/>
      <c r="I54" s="490"/>
      <c r="J54" s="490"/>
      <c r="K54" s="527"/>
      <c r="L54" s="527"/>
      <c r="M54" s="531">
        <v>18600</v>
      </c>
      <c r="N54" s="461">
        <f>SUM(M54*100)/E54</f>
        <v>85.714285714285708</v>
      </c>
    </row>
    <row r="55" spans="1:14">
      <c r="A55" s="738"/>
      <c r="B55" s="250" t="s">
        <v>839</v>
      </c>
      <c r="C55" s="454">
        <v>124</v>
      </c>
      <c r="D55" s="53" t="s">
        <v>284</v>
      </c>
      <c r="E55" s="53">
        <v>9300</v>
      </c>
      <c r="F55" s="445"/>
      <c r="G55" s="487"/>
      <c r="H55" s="484"/>
      <c r="I55" s="490"/>
      <c r="J55" s="490"/>
      <c r="K55" s="527"/>
      <c r="L55" s="527"/>
      <c r="M55" s="531">
        <v>3100</v>
      </c>
      <c r="N55" s="461">
        <f>SUM(M55*100)/E55</f>
        <v>33.333333333333336</v>
      </c>
    </row>
    <row r="56" spans="1:14">
      <c r="A56" s="738"/>
      <c r="B56" s="250" t="s">
        <v>801</v>
      </c>
      <c r="C56" s="493">
        <v>1</v>
      </c>
      <c r="D56" s="251" t="s">
        <v>7</v>
      </c>
      <c r="E56" s="53">
        <v>3100</v>
      </c>
      <c r="F56" s="445"/>
      <c r="G56" s="487"/>
      <c r="H56" s="484"/>
      <c r="I56" s="490"/>
      <c r="J56" s="490"/>
      <c r="K56" s="527"/>
      <c r="L56" s="527"/>
      <c r="M56" s="531"/>
      <c r="N56" s="461">
        <f>SUM(M56*100)/E56</f>
        <v>0</v>
      </c>
    </row>
    <row r="57" spans="1:14" ht="21.75" customHeight="1">
      <c r="A57" s="924" t="s">
        <v>772</v>
      </c>
      <c r="B57" s="925"/>
      <c r="C57" s="925"/>
      <c r="D57" s="925"/>
      <c r="E57" s="925"/>
      <c r="F57" s="925"/>
      <c r="G57" s="925"/>
      <c r="H57" s="925"/>
      <c r="I57" s="925"/>
      <c r="J57" s="925"/>
      <c r="K57" s="925"/>
      <c r="L57" s="925"/>
      <c r="M57" s="925"/>
      <c r="N57" s="926"/>
    </row>
    <row r="58" spans="1:14">
      <c r="A58" s="740">
        <v>10</v>
      </c>
      <c r="B58" s="247" t="s">
        <v>291</v>
      </c>
      <c r="C58" s="55">
        <v>37</v>
      </c>
      <c r="D58" s="55" t="s">
        <v>284</v>
      </c>
      <c r="E58" s="55">
        <v>257800</v>
      </c>
      <c r="F58" s="245" t="s">
        <v>169</v>
      </c>
      <c r="G58" s="245" t="s">
        <v>932</v>
      </c>
      <c r="H58" s="740">
        <v>2</v>
      </c>
      <c r="I58" s="740">
        <v>2</v>
      </c>
      <c r="J58" s="740">
        <v>2</v>
      </c>
      <c r="K58" s="556"/>
      <c r="L58" s="557">
        <v>65</v>
      </c>
      <c r="M58" s="474">
        <f>SUM(M59:M64)</f>
        <v>159700</v>
      </c>
      <c r="N58" s="460">
        <f>SUM(M58*100)/E58</f>
        <v>61.947245927075251</v>
      </c>
    </row>
    <row r="59" spans="1:14">
      <c r="A59" s="742"/>
      <c r="B59" s="57" t="s">
        <v>967</v>
      </c>
      <c r="C59" s="53">
        <v>37</v>
      </c>
      <c r="D59" s="53" t="s">
        <v>284</v>
      </c>
      <c r="E59" s="53">
        <v>172600</v>
      </c>
      <c r="F59" s="484"/>
      <c r="G59" s="487"/>
      <c r="H59" s="490"/>
      <c r="I59" s="490"/>
      <c r="J59" s="503"/>
      <c r="K59" s="531"/>
      <c r="L59" s="531"/>
      <c r="M59" s="531">
        <v>149000</v>
      </c>
      <c r="N59" s="461">
        <f>SUM(M59*100)/E59</f>
        <v>86.326767091541129</v>
      </c>
    </row>
    <row r="60" spans="1:14" ht="37.5">
      <c r="A60" s="742"/>
      <c r="B60" s="57" t="s">
        <v>968</v>
      </c>
      <c r="C60" s="48"/>
      <c r="D60" s="48"/>
      <c r="E60" s="53"/>
      <c r="F60" s="484"/>
      <c r="G60" s="487"/>
      <c r="H60" s="490"/>
      <c r="I60" s="490"/>
      <c r="J60" s="504"/>
      <c r="K60" s="531"/>
      <c r="L60" s="531"/>
      <c r="M60" s="531"/>
      <c r="N60" s="461"/>
    </row>
    <row r="61" spans="1:14">
      <c r="A61" s="742"/>
      <c r="B61" s="57" t="s">
        <v>969</v>
      </c>
      <c r="C61" s="48">
        <v>2</v>
      </c>
      <c r="D61" s="48" t="s">
        <v>198</v>
      </c>
      <c r="E61" s="48">
        <v>12000</v>
      </c>
      <c r="F61" s="484"/>
      <c r="G61" s="487"/>
      <c r="H61" s="490"/>
      <c r="I61" s="490"/>
      <c r="J61" s="503"/>
      <c r="K61" s="531"/>
      <c r="L61" s="531"/>
      <c r="M61" s="531"/>
      <c r="N61" s="461">
        <f>SUM(M61*100)/E61</f>
        <v>0</v>
      </c>
    </row>
    <row r="62" spans="1:14">
      <c r="A62" s="742"/>
      <c r="B62" s="57" t="s">
        <v>970</v>
      </c>
      <c r="C62" s="48">
        <v>2</v>
      </c>
      <c r="D62" s="48" t="s">
        <v>198</v>
      </c>
      <c r="E62" s="48">
        <v>27000</v>
      </c>
      <c r="F62" s="489"/>
      <c r="G62" s="487"/>
      <c r="H62" s="490"/>
      <c r="I62" s="490"/>
      <c r="J62" s="503"/>
      <c r="K62" s="531"/>
      <c r="L62" s="531"/>
      <c r="M62" s="531">
        <v>1500</v>
      </c>
      <c r="N62" s="461">
        <f>SUM(M62*100)/E62</f>
        <v>5.5555555555555554</v>
      </c>
    </row>
    <row r="63" spans="1:14">
      <c r="A63" s="742"/>
      <c r="B63" s="57" t="s">
        <v>971</v>
      </c>
      <c r="C63" s="48">
        <v>1</v>
      </c>
      <c r="D63" s="48" t="s">
        <v>7</v>
      </c>
      <c r="E63" s="48">
        <v>1800</v>
      </c>
      <c r="F63" s="484"/>
      <c r="G63" s="487"/>
      <c r="H63" s="490"/>
      <c r="I63" s="490"/>
      <c r="J63" s="503"/>
      <c r="K63" s="531"/>
      <c r="L63" s="531"/>
      <c r="M63" s="531"/>
      <c r="N63" s="461">
        <f>SUM(M63*100)/E63</f>
        <v>0</v>
      </c>
    </row>
    <row r="64" spans="1:14">
      <c r="A64" s="742"/>
      <c r="B64" s="57" t="s">
        <v>801</v>
      </c>
      <c r="C64" s="507">
        <v>1</v>
      </c>
      <c r="D64" s="48" t="s">
        <v>7</v>
      </c>
      <c r="E64" s="48">
        <v>44400</v>
      </c>
      <c r="F64" s="484"/>
      <c r="G64" s="487"/>
      <c r="H64" s="490"/>
      <c r="I64" s="490"/>
      <c r="J64" s="503"/>
      <c r="K64" s="531"/>
      <c r="L64" s="531"/>
      <c r="M64" s="531">
        <v>9200</v>
      </c>
      <c r="N64" s="461">
        <f>SUM(M64*100)/E64</f>
        <v>20.72072072072072</v>
      </c>
    </row>
    <row r="65" spans="1:14" ht="21.75" customHeight="1">
      <c r="A65" s="924" t="s">
        <v>822</v>
      </c>
      <c r="B65" s="925"/>
      <c r="C65" s="925"/>
      <c r="D65" s="925"/>
      <c r="E65" s="925"/>
      <c r="F65" s="925"/>
      <c r="G65" s="925"/>
      <c r="H65" s="925"/>
      <c r="I65" s="925"/>
      <c r="J65" s="925"/>
      <c r="K65" s="925"/>
      <c r="L65" s="925"/>
      <c r="M65" s="925"/>
      <c r="N65" s="926"/>
    </row>
    <row r="66" spans="1:14">
      <c r="A66" s="740">
        <v>11</v>
      </c>
      <c r="B66" s="247" t="s">
        <v>647</v>
      </c>
      <c r="C66" s="505">
        <v>52</v>
      </c>
      <c r="D66" s="505" t="s">
        <v>168</v>
      </c>
      <c r="E66" s="505">
        <v>63400</v>
      </c>
      <c r="F66" s="245" t="s">
        <v>169</v>
      </c>
      <c r="G66" s="245" t="s">
        <v>932</v>
      </c>
      <c r="H66" s="740">
        <v>2</v>
      </c>
      <c r="I66" s="740">
        <v>2</v>
      </c>
      <c r="J66" s="740">
        <v>2</v>
      </c>
      <c r="K66" s="556"/>
      <c r="L66" s="557">
        <v>20</v>
      </c>
      <c r="M66" s="474">
        <f>SUM(M67:M70)</f>
        <v>7800</v>
      </c>
      <c r="N66" s="460">
        <f>SUM(M66*100)/E66</f>
        <v>12.302839116719243</v>
      </c>
    </row>
    <row r="67" spans="1:14">
      <c r="A67" s="738"/>
      <c r="B67" s="494" t="s">
        <v>973</v>
      </c>
      <c r="C67" s="741"/>
      <c r="D67" s="741"/>
      <c r="E67" s="446"/>
      <c r="F67" s="494"/>
      <c r="G67" s="480"/>
      <c r="H67" s="494"/>
      <c r="I67" s="494"/>
      <c r="J67" s="506"/>
      <c r="K67" s="531"/>
      <c r="L67" s="531"/>
      <c r="M67" s="531"/>
      <c r="N67" s="461"/>
    </row>
    <row r="68" spans="1:14">
      <c r="A68" s="738"/>
      <c r="B68" s="57" t="s">
        <v>974</v>
      </c>
      <c r="C68" s="53">
        <v>52</v>
      </c>
      <c r="D68" s="53" t="s">
        <v>168</v>
      </c>
      <c r="E68" s="447">
        <v>7800</v>
      </c>
      <c r="F68" s="494"/>
      <c r="G68" s="480"/>
      <c r="H68" s="494"/>
      <c r="I68" s="494"/>
      <c r="J68" s="494"/>
      <c r="K68" s="531"/>
      <c r="L68" s="531"/>
      <c r="M68" s="531">
        <v>7800</v>
      </c>
      <c r="N68" s="461">
        <f t="shared" ref="N68:N74" si="0">SUM(M68*100)/E68</f>
        <v>100</v>
      </c>
    </row>
    <row r="69" spans="1:14">
      <c r="A69" s="738"/>
      <c r="B69" s="57" t="s">
        <v>975</v>
      </c>
      <c r="C69" s="53">
        <v>1</v>
      </c>
      <c r="D69" s="53" t="s">
        <v>176</v>
      </c>
      <c r="E69" s="447">
        <v>53000</v>
      </c>
      <c r="F69" s="494"/>
      <c r="G69" s="480"/>
      <c r="H69" s="494"/>
      <c r="I69" s="494"/>
      <c r="J69" s="494"/>
      <c r="K69" s="531"/>
      <c r="L69" s="531"/>
      <c r="M69" s="531"/>
      <c r="N69" s="461">
        <f t="shared" si="0"/>
        <v>0</v>
      </c>
    </row>
    <row r="70" spans="1:14">
      <c r="A70" s="738"/>
      <c r="B70" s="57" t="s">
        <v>809</v>
      </c>
      <c r="C70" s="48">
        <v>1</v>
      </c>
      <c r="D70" s="48" t="s">
        <v>7</v>
      </c>
      <c r="E70" s="447">
        <v>2600</v>
      </c>
      <c r="F70" s="494"/>
      <c r="G70" s="480"/>
      <c r="H70" s="494"/>
      <c r="I70" s="494"/>
      <c r="J70" s="494"/>
      <c r="K70" s="531"/>
      <c r="L70" s="531"/>
      <c r="M70" s="531"/>
      <c r="N70" s="461">
        <f t="shared" si="0"/>
        <v>0</v>
      </c>
    </row>
    <row r="71" spans="1:14">
      <c r="A71" s="740">
        <v>12</v>
      </c>
      <c r="B71" s="247" t="s">
        <v>841</v>
      </c>
      <c r="C71" s="55">
        <v>50</v>
      </c>
      <c r="D71" s="55" t="s">
        <v>168</v>
      </c>
      <c r="E71" s="55">
        <v>22500</v>
      </c>
      <c r="F71" s="245" t="s">
        <v>169</v>
      </c>
      <c r="G71" s="245" t="s">
        <v>932</v>
      </c>
      <c r="H71" s="740">
        <v>2</v>
      </c>
      <c r="I71" s="740">
        <v>2</v>
      </c>
      <c r="J71" s="740">
        <v>2</v>
      </c>
      <c r="K71" s="556"/>
      <c r="L71" s="558">
        <v>60</v>
      </c>
      <c r="M71" s="474">
        <f>SUM(M72:M74)</f>
        <v>12500</v>
      </c>
      <c r="N71" s="460">
        <f t="shared" si="0"/>
        <v>55.555555555555557</v>
      </c>
    </row>
    <row r="72" spans="1:14">
      <c r="A72" s="738"/>
      <c r="B72" s="452" t="s">
        <v>977</v>
      </c>
      <c r="C72" s="492">
        <v>250</v>
      </c>
      <c r="D72" s="44" t="s">
        <v>168</v>
      </c>
      <c r="E72" s="48">
        <v>2500</v>
      </c>
      <c r="F72" s="445"/>
      <c r="G72" s="508"/>
      <c r="H72" s="57"/>
      <c r="I72" s="494"/>
      <c r="J72" s="494"/>
      <c r="K72" s="531"/>
      <c r="L72" s="531"/>
      <c r="M72" s="531"/>
      <c r="N72" s="461">
        <f t="shared" si="0"/>
        <v>0</v>
      </c>
    </row>
    <row r="73" spans="1:14">
      <c r="A73" s="738"/>
      <c r="B73" s="452" t="s">
        <v>978</v>
      </c>
      <c r="C73" s="492">
        <v>50</v>
      </c>
      <c r="D73" s="689" t="s">
        <v>168</v>
      </c>
      <c r="E73" s="48">
        <v>15000</v>
      </c>
      <c r="F73" s="445"/>
      <c r="G73" s="508"/>
      <c r="H73" s="57"/>
      <c r="I73" s="494"/>
      <c r="J73" s="494"/>
      <c r="K73" s="531"/>
      <c r="L73" s="531"/>
      <c r="M73" s="531">
        <v>12500</v>
      </c>
      <c r="N73" s="461">
        <f t="shared" si="0"/>
        <v>83.333333333333329</v>
      </c>
    </row>
    <row r="74" spans="1:14">
      <c r="A74" s="738"/>
      <c r="B74" s="250" t="s">
        <v>801</v>
      </c>
      <c r="C74" s="454">
        <v>1</v>
      </c>
      <c r="D74" s="48" t="s">
        <v>7</v>
      </c>
      <c r="E74" s="48">
        <v>5000</v>
      </c>
      <c r="F74" s="445"/>
      <c r="G74" s="508"/>
      <c r="H74" s="57"/>
      <c r="I74" s="494"/>
      <c r="J74" s="494"/>
      <c r="K74" s="531"/>
      <c r="L74" s="531"/>
      <c r="M74" s="531"/>
      <c r="N74" s="461">
        <f t="shared" si="0"/>
        <v>0</v>
      </c>
    </row>
    <row r="75" spans="1:14">
      <c r="A75" s="740">
        <v>13</v>
      </c>
      <c r="B75" s="247" t="s">
        <v>980</v>
      </c>
      <c r="C75" s="55">
        <v>30</v>
      </c>
      <c r="D75" s="55" t="s">
        <v>168</v>
      </c>
      <c r="E75" s="55">
        <v>39680</v>
      </c>
      <c r="F75" s="245" t="s">
        <v>169</v>
      </c>
      <c r="G75" s="245" t="s">
        <v>932</v>
      </c>
      <c r="H75" s="740">
        <v>2</v>
      </c>
      <c r="I75" s="740">
        <v>2</v>
      </c>
      <c r="J75" s="740">
        <v>2</v>
      </c>
      <c r="K75" s="556"/>
      <c r="L75" s="558">
        <v>20</v>
      </c>
      <c r="M75" s="474">
        <f>SUM(M76:M78)</f>
        <v>4500</v>
      </c>
      <c r="N75" s="460">
        <f t="shared" ref="N75:N95" si="1">SUM(M75*100)/E75</f>
        <v>11.340725806451612</v>
      </c>
    </row>
    <row r="76" spans="1:14">
      <c r="A76" s="738"/>
      <c r="B76" s="57" t="s">
        <v>981</v>
      </c>
      <c r="C76" s="454">
        <v>30</v>
      </c>
      <c r="D76" s="53" t="s">
        <v>168</v>
      </c>
      <c r="E76" s="53">
        <v>5100</v>
      </c>
      <c r="F76" s="494"/>
      <c r="G76" s="480"/>
      <c r="H76" s="494"/>
      <c r="I76" s="494"/>
      <c r="J76" s="494"/>
      <c r="K76" s="531"/>
      <c r="L76" s="531"/>
      <c r="M76" s="531">
        <v>4500</v>
      </c>
      <c r="N76" s="461">
        <f t="shared" si="1"/>
        <v>88.235294117647058</v>
      </c>
    </row>
    <row r="77" spans="1:14">
      <c r="A77" s="738"/>
      <c r="B77" s="57" t="s">
        <v>842</v>
      </c>
      <c r="C77" s="454">
        <v>1</v>
      </c>
      <c r="D77" s="53" t="s">
        <v>284</v>
      </c>
      <c r="E77" s="48">
        <v>30000</v>
      </c>
      <c r="F77" s="494"/>
      <c r="G77" s="480"/>
      <c r="H77" s="494"/>
      <c r="I77" s="494"/>
      <c r="J77" s="494"/>
      <c r="K77" s="531"/>
      <c r="L77" s="531"/>
      <c r="M77" s="531"/>
      <c r="N77" s="461">
        <f t="shared" si="1"/>
        <v>0</v>
      </c>
    </row>
    <row r="78" spans="1:14">
      <c r="A78" s="738"/>
      <c r="B78" s="57" t="s">
        <v>801</v>
      </c>
      <c r="C78" s="454">
        <v>1</v>
      </c>
      <c r="D78" s="53" t="s">
        <v>7</v>
      </c>
      <c r="E78" s="48">
        <v>4580</v>
      </c>
      <c r="F78" s="494"/>
      <c r="G78" s="480"/>
      <c r="H78" s="494"/>
      <c r="I78" s="494"/>
      <c r="J78" s="494"/>
      <c r="K78" s="531"/>
      <c r="L78" s="531"/>
      <c r="M78" s="531"/>
      <c r="N78" s="461">
        <f t="shared" ref="N78" si="2">SUM(M78*100)/E78</f>
        <v>0</v>
      </c>
    </row>
    <row r="79" spans="1:14">
      <c r="A79" s="740">
        <v>14</v>
      </c>
      <c r="B79" s="247" t="s">
        <v>843</v>
      </c>
      <c r="C79" s="55">
        <v>125</v>
      </c>
      <c r="D79" s="55" t="s">
        <v>168</v>
      </c>
      <c r="E79" s="55">
        <v>79000</v>
      </c>
      <c r="F79" s="245" t="s">
        <v>169</v>
      </c>
      <c r="G79" s="245" t="s">
        <v>932</v>
      </c>
      <c r="H79" s="740">
        <v>2</v>
      </c>
      <c r="I79" s="740">
        <v>2</v>
      </c>
      <c r="J79" s="740">
        <v>2</v>
      </c>
      <c r="K79" s="556"/>
      <c r="L79" s="558">
        <v>70</v>
      </c>
      <c r="M79" s="474">
        <f>SUM(M80:M82)</f>
        <v>54750</v>
      </c>
      <c r="N79" s="460">
        <f t="shared" si="1"/>
        <v>69.303797468354432</v>
      </c>
    </row>
    <row r="80" spans="1:14" ht="37.5">
      <c r="A80" s="742"/>
      <c r="B80" s="57" t="s">
        <v>983</v>
      </c>
      <c r="C80" s="454">
        <v>125</v>
      </c>
      <c r="D80" s="48" t="s">
        <v>168</v>
      </c>
      <c r="E80" s="53">
        <v>18750</v>
      </c>
      <c r="F80" s="490"/>
      <c r="G80" s="486"/>
      <c r="H80" s="490"/>
      <c r="I80" s="490"/>
      <c r="J80" s="490"/>
      <c r="K80" s="531"/>
      <c r="L80" s="531"/>
      <c r="M80" s="531">
        <v>18750</v>
      </c>
      <c r="N80" s="461">
        <f t="shared" si="1"/>
        <v>100</v>
      </c>
    </row>
    <row r="81" spans="1:14">
      <c r="A81" s="742"/>
      <c r="B81" s="57" t="s">
        <v>984</v>
      </c>
      <c r="C81" s="454">
        <v>36</v>
      </c>
      <c r="D81" s="48" t="s">
        <v>171</v>
      </c>
      <c r="E81" s="53">
        <v>54000</v>
      </c>
      <c r="F81" s="490"/>
      <c r="G81" s="486"/>
      <c r="H81" s="490"/>
      <c r="I81" s="490"/>
      <c r="J81" s="490"/>
      <c r="K81" s="531"/>
      <c r="L81" s="531"/>
      <c r="M81" s="531">
        <v>36000</v>
      </c>
      <c r="N81" s="461">
        <f t="shared" ref="N81" si="3">SUM(M81*100)/E81</f>
        <v>66.666666666666671</v>
      </c>
    </row>
    <row r="82" spans="1:14">
      <c r="A82" s="742"/>
      <c r="B82" s="57" t="s">
        <v>801</v>
      </c>
      <c r="C82" s="454">
        <v>1</v>
      </c>
      <c r="D82" s="48" t="s">
        <v>7</v>
      </c>
      <c r="E82" s="53">
        <v>6250</v>
      </c>
      <c r="F82" s="490"/>
      <c r="G82" s="486"/>
      <c r="H82" s="490"/>
      <c r="I82" s="490"/>
      <c r="J82" s="490"/>
      <c r="K82" s="531"/>
      <c r="L82" s="531"/>
      <c r="M82" s="531">
        <v>0</v>
      </c>
      <c r="N82" s="461">
        <f t="shared" si="1"/>
        <v>0</v>
      </c>
    </row>
    <row r="83" spans="1:14" ht="37.5">
      <c r="A83" s="740">
        <v>15</v>
      </c>
      <c r="B83" s="247" t="s">
        <v>798</v>
      </c>
      <c r="C83" s="55">
        <v>80</v>
      </c>
      <c r="D83" s="55" t="s">
        <v>168</v>
      </c>
      <c r="E83" s="55">
        <v>287000</v>
      </c>
      <c r="F83" s="245" t="s">
        <v>169</v>
      </c>
      <c r="G83" s="245" t="s">
        <v>932</v>
      </c>
      <c r="H83" s="740">
        <v>2</v>
      </c>
      <c r="I83" s="740">
        <v>2</v>
      </c>
      <c r="J83" s="740">
        <v>2</v>
      </c>
      <c r="K83" s="556"/>
      <c r="L83" s="557">
        <v>10</v>
      </c>
      <c r="M83" s="474">
        <f>SUM(M84:M88)</f>
        <v>9000</v>
      </c>
      <c r="N83" s="460">
        <f t="shared" si="1"/>
        <v>3.1358885017421603</v>
      </c>
    </row>
    <row r="84" spans="1:14">
      <c r="A84" s="742"/>
      <c r="B84" s="250" t="s">
        <v>844</v>
      </c>
      <c r="C84" s="57"/>
      <c r="D84" s="48"/>
      <c r="E84" s="53"/>
      <c r="F84" s="490"/>
      <c r="G84" s="486"/>
      <c r="H84" s="490"/>
      <c r="I84" s="490"/>
      <c r="J84" s="490"/>
      <c r="K84" s="531"/>
      <c r="L84" s="531"/>
      <c r="M84" s="531"/>
      <c r="N84" s="461"/>
    </row>
    <row r="85" spans="1:14">
      <c r="A85" s="742"/>
      <c r="B85" s="250" t="s">
        <v>986</v>
      </c>
      <c r="C85" s="454">
        <v>80</v>
      </c>
      <c r="D85" s="48" t="s">
        <v>168</v>
      </c>
      <c r="E85" s="53">
        <v>12000</v>
      </c>
      <c r="F85" s="490"/>
      <c r="G85" s="486"/>
      <c r="H85" s="490"/>
      <c r="I85" s="490"/>
      <c r="J85" s="490"/>
      <c r="K85" s="531"/>
      <c r="L85" s="531"/>
      <c r="M85" s="531">
        <v>9000</v>
      </c>
      <c r="N85" s="461">
        <f t="shared" si="1"/>
        <v>75</v>
      </c>
    </row>
    <row r="86" spans="1:14">
      <c r="A86" s="742"/>
      <c r="B86" s="250" t="s">
        <v>987</v>
      </c>
      <c r="C86" s="454">
        <v>4</v>
      </c>
      <c r="D86" s="48" t="s">
        <v>307</v>
      </c>
      <c r="E86" s="53">
        <v>54000</v>
      </c>
      <c r="F86" s="490"/>
      <c r="G86" s="486"/>
      <c r="H86" s="490"/>
      <c r="I86" s="490"/>
      <c r="J86" s="490"/>
      <c r="K86" s="531"/>
      <c r="L86" s="531"/>
      <c r="M86" s="531"/>
      <c r="N86" s="461">
        <f t="shared" ref="N86:N87" si="4">SUM(M86*100)/E86</f>
        <v>0</v>
      </c>
    </row>
    <row r="87" spans="1:14">
      <c r="A87" s="742"/>
      <c r="B87" s="250" t="s">
        <v>988</v>
      </c>
      <c r="C87" s="454">
        <v>4</v>
      </c>
      <c r="D87" s="48" t="s">
        <v>307</v>
      </c>
      <c r="E87" s="53">
        <v>217000</v>
      </c>
      <c r="F87" s="490"/>
      <c r="G87" s="486"/>
      <c r="H87" s="490"/>
      <c r="I87" s="490"/>
      <c r="J87" s="490"/>
      <c r="K87" s="531"/>
      <c r="L87" s="531"/>
      <c r="M87" s="531"/>
      <c r="N87" s="461">
        <f t="shared" si="4"/>
        <v>0</v>
      </c>
    </row>
    <row r="88" spans="1:14">
      <c r="A88" s="742"/>
      <c r="B88" s="250" t="s">
        <v>989</v>
      </c>
      <c r="C88" s="454">
        <v>1</v>
      </c>
      <c r="D88" s="48" t="s">
        <v>7</v>
      </c>
      <c r="E88" s="53">
        <v>4000</v>
      </c>
      <c r="F88" s="490"/>
      <c r="G88" s="486"/>
      <c r="H88" s="490"/>
      <c r="I88" s="490"/>
      <c r="J88" s="490"/>
      <c r="K88" s="531"/>
      <c r="L88" s="531"/>
      <c r="M88" s="531"/>
      <c r="N88" s="461">
        <f t="shared" si="1"/>
        <v>0</v>
      </c>
    </row>
    <row r="89" spans="1:14">
      <c r="A89" s="924" t="s">
        <v>770</v>
      </c>
      <c r="B89" s="925"/>
      <c r="C89" s="925"/>
      <c r="D89" s="925"/>
      <c r="E89" s="925"/>
      <c r="F89" s="925"/>
      <c r="G89" s="925"/>
      <c r="H89" s="925"/>
      <c r="I89" s="925"/>
      <c r="J89" s="925"/>
      <c r="K89" s="925"/>
      <c r="L89" s="925"/>
      <c r="M89" s="925"/>
      <c r="N89" s="926"/>
    </row>
    <row r="90" spans="1:14">
      <c r="A90" s="740">
        <v>16</v>
      </c>
      <c r="B90" s="247" t="s">
        <v>756</v>
      </c>
      <c r="C90" s="55">
        <v>500</v>
      </c>
      <c r="D90" s="55" t="s">
        <v>168</v>
      </c>
      <c r="E90" s="55">
        <v>775000</v>
      </c>
      <c r="F90" s="245" t="s">
        <v>169</v>
      </c>
      <c r="G90" s="245" t="s">
        <v>932</v>
      </c>
      <c r="H90" s="740">
        <v>2</v>
      </c>
      <c r="I90" s="740">
        <v>2</v>
      </c>
      <c r="J90" s="740">
        <v>2</v>
      </c>
      <c r="K90" s="556"/>
      <c r="L90" s="557">
        <v>90</v>
      </c>
      <c r="M90" s="474">
        <f>SUM(M91:M93)</f>
        <v>665300</v>
      </c>
      <c r="N90" s="460">
        <f t="shared" si="1"/>
        <v>85.845161290322579</v>
      </c>
    </row>
    <row r="91" spans="1:14" ht="37.5">
      <c r="A91" s="742"/>
      <c r="B91" s="57" t="s">
        <v>990</v>
      </c>
      <c r="C91" s="454">
        <v>500</v>
      </c>
      <c r="D91" s="48" t="s">
        <v>168</v>
      </c>
      <c r="E91" s="48">
        <v>85000</v>
      </c>
      <c r="F91" s="490"/>
      <c r="G91" s="715"/>
      <c r="H91" s="490"/>
      <c r="I91" s="490"/>
      <c r="J91" s="490"/>
      <c r="K91" s="531"/>
      <c r="L91" s="531"/>
      <c r="M91" s="531">
        <v>78800</v>
      </c>
      <c r="N91" s="461">
        <f t="shared" si="1"/>
        <v>92.705882352941174</v>
      </c>
    </row>
    <row r="92" spans="1:14">
      <c r="A92" s="742"/>
      <c r="B92" s="57" t="s">
        <v>991</v>
      </c>
      <c r="C92" s="454">
        <v>500</v>
      </c>
      <c r="D92" s="48" t="s">
        <v>245</v>
      </c>
      <c r="E92" s="48">
        <v>675000</v>
      </c>
      <c r="F92" s="490"/>
      <c r="G92" s="715"/>
      <c r="H92" s="490"/>
      <c r="I92" s="490"/>
      <c r="J92" s="490"/>
      <c r="K92" s="531"/>
      <c r="L92" s="531"/>
      <c r="M92" s="531">
        <v>580500</v>
      </c>
      <c r="N92" s="461">
        <f t="shared" si="1"/>
        <v>86</v>
      </c>
    </row>
    <row r="93" spans="1:14">
      <c r="A93" s="742"/>
      <c r="B93" s="57" t="s">
        <v>801</v>
      </c>
      <c r="C93" s="454">
        <v>1</v>
      </c>
      <c r="D93" s="48" t="s">
        <v>7</v>
      </c>
      <c r="E93" s="48">
        <v>15000</v>
      </c>
      <c r="F93" s="490"/>
      <c r="G93" s="715"/>
      <c r="H93" s="490"/>
      <c r="I93" s="490"/>
      <c r="J93" s="490"/>
      <c r="K93" s="531"/>
      <c r="L93" s="531"/>
      <c r="M93" s="531">
        <v>6000</v>
      </c>
      <c r="N93" s="461">
        <f t="shared" si="1"/>
        <v>40</v>
      </c>
    </row>
    <row r="94" spans="1:14">
      <c r="A94" s="924" t="s">
        <v>993</v>
      </c>
      <c r="B94" s="925"/>
      <c r="C94" s="925"/>
      <c r="D94" s="925"/>
      <c r="E94" s="925"/>
      <c r="F94" s="925"/>
      <c r="G94" s="925"/>
      <c r="H94" s="925"/>
      <c r="I94" s="925"/>
      <c r="J94" s="925"/>
      <c r="K94" s="925"/>
      <c r="L94" s="925"/>
      <c r="M94" s="925"/>
      <c r="N94" s="926"/>
    </row>
    <row r="95" spans="1:14">
      <c r="A95" s="783">
        <v>17</v>
      </c>
      <c r="B95" s="247" t="s">
        <v>994</v>
      </c>
      <c r="C95" s="55">
        <v>30</v>
      </c>
      <c r="D95" s="55" t="s">
        <v>168</v>
      </c>
      <c r="E95" s="55">
        <v>121500</v>
      </c>
      <c r="F95" s="245" t="s">
        <v>169</v>
      </c>
      <c r="G95" s="245" t="s">
        <v>932</v>
      </c>
      <c r="H95" s="783">
        <v>2</v>
      </c>
      <c r="I95" s="783">
        <v>2</v>
      </c>
      <c r="J95" s="783">
        <v>2</v>
      </c>
      <c r="K95" s="556"/>
      <c r="L95" s="558">
        <v>10</v>
      </c>
      <c r="M95" s="474">
        <f>SUM(M96:M103)</f>
        <v>4500</v>
      </c>
      <c r="N95" s="460">
        <f t="shared" si="1"/>
        <v>3.7037037037037037</v>
      </c>
    </row>
    <row r="96" spans="1:14" ht="37.5">
      <c r="A96" s="780"/>
      <c r="B96" s="502" t="s">
        <v>995</v>
      </c>
      <c r="C96" s="502"/>
      <c r="D96" s="251"/>
      <c r="E96" s="53"/>
      <c r="F96" s="494"/>
      <c r="G96" s="480"/>
      <c r="H96" s="494"/>
      <c r="I96" s="494"/>
      <c r="J96" s="494"/>
      <c r="K96" s="531"/>
      <c r="L96" s="531"/>
      <c r="M96" s="531"/>
      <c r="N96" s="531"/>
    </row>
    <row r="97" spans="1:14">
      <c r="A97" s="780"/>
      <c r="B97" s="57" t="s">
        <v>996</v>
      </c>
      <c r="C97" s="454">
        <v>30</v>
      </c>
      <c r="D97" s="786" t="s">
        <v>168</v>
      </c>
      <c r="E97" s="48">
        <v>6000</v>
      </c>
      <c r="F97" s="494"/>
      <c r="G97" s="480"/>
      <c r="H97" s="494"/>
      <c r="I97" s="494"/>
      <c r="J97" s="494"/>
      <c r="K97" s="531"/>
      <c r="L97" s="531"/>
      <c r="M97" s="531">
        <v>4500</v>
      </c>
      <c r="N97" s="461">
        <f>SUM(M97*100)/E97</f>
        <v>75</v>
      </c>
    </row>
    <row r="98" spans="1:14">
      <c r="A98" s="780"/>
      <c r="B98" s="57" t="s">
        <v>997</v>
      </c>
      <c r="C98" s="454">
        <v>1</v>
      </c>
      <c r="D98" s="786" t="s">
        <v>284</v>
      </c>
      <c r="E98" s="48">
        <v>50000</v>
      </c>
      <c r="F98" s="494"/>
      <c r="G98" s="480"/>
      <c r="H98" s="494"/>
      <c r="I98" s="494"/>
      <c r="J98" s="494"/>
      <c r="K98" s="531"/>
      <c r="L98" s="531"/>
      <c r="M98" s="531"/>
      <c r="N98" s="461">
        <f>SUM(M98*100)/E98</f>
        <v>0</v>
      </c>
    </row>
    <row r="99" spans="1:14" ht="37.5">
      <c r="A99" s="780"/>
      <c r="B99" s="502" t="s">
        <v>998</v>
      </c>
      <c r="C99" s="1026"/>
      <c r="D99" s="251"/>
      <c r="E99" s="48"/>
      <c r="F99" s="494"/>
      <c r="G99" s="480"/>
      <c r="H99" s="494"/>
      <c r="I99" s="494"/>
      <c r="J99" s="494"/>
      <c r="K99" s="531"/>
      <c r="L99" s="531"/>
      <c r="M99" s="531"/>
      <c r="N99" s="531"/>
    </row>
    <row r="100" spans="1:14">
      <c r="A100" s="780"/>
      <c r="B100" s="57" t="s">
        <v>999</v>
      </c>
      <c r="C100" s="454">
        <v>1</v>
      </c>
      <c r="D100" s="786" t="s">
        <v>1003</v>
      </c>
      <c r="E100" s="48">
        <v>30000</v>
      </c>
      <c r="F100" s="494"/>
      <c r="G100" s="480"/>
      <c r="H100" s="494"/>
      <c r="I100" s="494"/>
      <c r="J100" s="494"/>
      <c r="K100" s="531"/>
      <c r="L100" s="531"/>
      <c r="M100" s="531"/>
      <c r="N100" s="461">
        <f>SUM(M100*100)/E100</f>
        <v>0</v>
      </c>
    </row>
    <row r="101" spans="1:14">
      <c r="A101" s="780"/>
      <c r="B101" s="57" t="s">
        <v>1000</v>
      </c>
      <c r="C101" s="454">
        <v>1</v>
      </c>
      <c r="D101" s="786" t="s">
        <v>245</v>
      </c>
      <c r="E101" s="48">
        <v>30000</v>
      </c>
      <c r="F101" s="494"/>
      <c r="G101" s="480"/>
      <c r="H101" s="494"/>
      <c r="I101" s="494"/>
      <c r="J101" s="494"/>
      <c r="K101" s="531"/>
      <c r="L101" s="531"/>
      <c r="M101" s="531"/>
      <c r="N101" s="461">
        <f>SUM(M101*100)/E101</f>
        <v>0</v>
      </c>
    </row>
    <row r="102" spans="1:14">
      <c r="A102" s="780"/>
      <c r="B102" s="57" t="s">
        <v>1001</v>
      </c>
      <c r="C102" s="496"/>
      <c r="D102" s="786"/>
      <c r="E102" s="48"/>
      <c r="F102" s="494"/>
      <c r="G102" s="480"/>
      <c r="H102" s="494"/>
      <c r="I102" s="494"/>
      <c r="J102" s="494"/>
      <c r="K102" s="531"/>
      <c r="L102" s="531"/>
      <c r="M102" s="531"/>
      <c r="N102" s="461"/>
    </row>
    <row r="103" spans="1:14">
      <c r="A103" s="780"/>
      <c r="B103" s="57" t="s">
        <v>1002</v>
      </c>
      <c r="C103" s="454">
        <v>1</v>
      </c>
      <c r="D103" s="251" t="s">
        <v>7</v>
      </c>
      <c r="E103" s="48">
        <v>5500</v>
      </c>
      <c r="F103" s="494"/>
      <c r="G103" s="480"/>
      <c r="H103" s="494"/>
      <c r="I103" s="494"/>
      <c r="J103" s="494"/>
      <c r="K103" s="531"/>
      <c r="L103" s="531"/>
      <c r="M103" s="531"/>
      <c r="N103" s="461">
        <f>SUM(M103*100)/E103</f>
        <v>0</v>
      </c>
    </row>
    <row r="104" spans="1:14" ht="21.75" customHeight="1">
      <c r="A104" s="924" t="s">
        <v>848</v>
      </c>
      <c r="B104" s="925"/>
      <c r="C104" s="925"/>
      <c r="D104" s="925"/>
      <c r="E104" s="925"/>
      <c r="F104" s="925"/>
      <c r="G104" s="925"/>
      <c r="H104" s="925"/>
      <c r="I104" s="925"/>
      <c r="J104" s="925"/>
      <c r="K104" s="925"/>
      <c r="L104" s="925"/>
      <c r="M104" s="925"/>
      <c r="N104" s="926"/>
    </row>
    <row r="105" spans="1:14">
      <c r="A105" s="469">
        <v>18</v>
      </c>
      <c r="B105" s="51" t="s">
        <v>755</v>
      </c>
      <c r="C105" s="46">
        <v>22500</v>
      </c>
      <c r="D105" s="46" t="s">
        <v>402</v>
      </c>
      <c r="E105" s="46">
        <v>7425</v>
      </c>
      <c r="F105" s="245" t="s">
        <v>169</v>
      </c>
      <c r="G105" s="245" t="s">
        <v>932</v>
      </c>
      <c r="H105" s="469">
        <v>3</v>
      </c>
      <c r="I105" s="469">
        <v>2</v>
      </c>
      <c r="J105" s="469">
        <v>3</v>
      </c>
      <c r="K105" s="556"/>
      <c r="L105" s="558">
        <v>100</v>
      </c>
      <c r="M105" s="474">
        <f>SUM(M106:M106)</f>
        <v>7425</v>
      </c>
      <c r="N105" s="460">
        <f>SUM(M105*100)/E105</f>
        <v>100</v>
      </c>
    </row>
    <row r="106" spans="1:14">
      <c r="A106" s="388"/>
      <c r="B106" s="45" t="s">
        <v>806</v>
      </c>
      <c r="C106" s="58">
        <v>22500</v>
      </c>
      <c r="D106" s="44" t="s">
        <v>402</v>
      </c>
      <c r="E106" s="44">
        <v>7425</v>
      </c>
      <c r="F106" s="788"/>
      <c r="G106" s="719"/>
      <c r="H106" s="788"/>
      <c r="I106" s="788"/>
      <c r="J106" s="788"/>
      <c r="K106" s="531"/>
      <c r="L106" s="531"/>
      <c r="M106" s="531">
        <v>7425</v>
      </c>
      <c r="N106" s="461">
        <f>SUM(M106*100)/E106</f>
        <v>100</v>
      </c>
    </row>
    <row r="107" spans="1:14" ht="21.75" customHeight="1">
      <c r="A107" s="924" t="s">
        <v>1004</v>
      </c>
      <c r="B107" s="925"/>
      <c r="C107" s="925"/>
      <c r="D107" s="925"/>
      <c r="E107" s="925"/>
      <c r="F107" s="925"/>
      <c r="G107" s="925"/>
      <c r="H107" s="925"/>
      <c r="I107" s="925"/>
      <c r="J107" s="925"/>
      <c r="K107" s="925"/>
      <c r="L107" s="925"/>
      <c r="M107" s="925"/>
      <c r="N107" s="926"/>
    </row>
    <row r="108" spans="1:14">
      <c r="A108" s="469">
        <v>19</v>
      </c>
      <c r="B108" s="51" t="s">
        <v>1005</v>
      </c>
      <c r="C108" s="720">
        <v>10</v>
      </c>
      <c r="D108" s="720" t="s">
        <v>168</v>
      </c>
      <c r="E108" s="720">
        <v>2000</v>
      </c>
      <c r="F108" s="245" t="s">
        <v>169</v>
      </c>
      <c r="G108" s="245" t="s">
        <v>932</v>
      </c>
      <c r="H108" s="469">
        <v>2</v>
      </c>
      <c r="I108" s="469">
        <v>2</v>
      </c>
      <c r="J108" s="469">
        <v>2</v>
      </c>
      <c r="K108" s="556"/>
      <c r="L108" s="558">
        <v>0</v>
      </c>
      <c r="M108" s="474">
        <f>SUM(M109:M109)</f>
        <v>0</v>
      </c>
      <c r="N108" s="460">
        <f>SUM(M108*100)/E108</f>
        <v>0</v>
      </c>
    </row>
    <row r="109" spans="1:14">
      <c r="A109" s="315"/>
      <c r="B109" s="457" t="s">
        <v>866</v>
      </c>
      <c r="C109" s="721">
        <v>10</v>
      </c>
      <c r="D109" s="44" t="s">
        <v>168</v>
      </c>
      <c r="E109" s="722">
        <v>2000</v>
      </c>
      <c r="F109" s="488"/>
      <c r="G109" s="486"/>
      <c r="H109" s="488"/>
      <c r="I109" s="488"/>
      <c r="J109" s="488"/>
      <c r="K109" s="531"/>
      <c r="L109" s="531"/>
      <c r="M109" s="531">
        <v>0</v>
      </c>
      <c r="N109" s="461">
        <f>SUM(M109*100)/E109</f>
        <v>0</v>
      </c>
    </row>
    <row r="110" spans="1:14" ht="21.75" customHeight="1">
      <c r="A110" s="924" t="s">
        <v>1006</v>
      </c>
      <c r="B110" s="925"/>
      <c r="C110" s="925"/>
      <c r="D110" s="925"/>
      <c r="E110" s="925"/>
      <c r="F110" s="925"/>
      <c r="G110" s="925"/>
      <c r="H110" s="925"/>
      <c r="I110" s="925"/>
      <c r="J110" s="925"/>
      <c r="K110" s="925"/>
      <c r="L110" s="925"/>
      <c r="M110" s="925"/>
      <c r="N110" s="926"/>
    </row>
    <row r="111" spans="1:14">
      <c r="A111" s="469">
        <v>20</v>
      </c>
      <c r="B111" s="51" t="s">
        <v>410</v>
      </c>
      <c r="C111" s="720">
        <v>90</v>
      </c>
      <c r="D111" s="720" t="s">
        <v>168</v>
      </c>
      <c r="E111" s="720">
        <v>89650</v>
      </c>
      <c r="F111" s="245" t="s">
        <v>169</v>
      </c>
      <c r="G111" s="245" t="s">
        <v>932</v>
      </c>
      <c r="H111" s="469">
        <v>1</v>
      </c>
      <c r="I111" s="469">
        <v>2</v>
      </c>
      <c r="J111" s="469">
        <v>1</v>
      </c>
      <c r="K111" s="474"/>
      <c r="L111" s="558">
        <v>20</v>
      </c>
      <c r="M111" s="474">
        <f>SUM(M112:M123)</f>
        <v>18500</v>
      </c>
      <c r="N111" s="460">
        <f>SUM(M111*100)/E111</f>
        <v>20.635805911879533</v>
      </c>
    </row>
    <row r="112" spans="1:14">
      <c r="A112" s="781"/>
      <c r="B112" s="723" t="s">
        <v>1007</v>
      </c>
      <c r="C112" s="728"/>
      <c r="D112" s="725"/>
      <c r="E112" s="44"/>
      <c r="F112" s="490"/>
      <c r="G112" s="486"/>
      <c r="H112" s="490"/>
      <c r="I112" s="490"/>
      <c r="J112" s="490"/>
      <c r="K112" s="531"/>
      <c r="L112" s="531"/>
      <c r="M112" s="531"/>
      <c r="N112" s="461"/>
    </row>
    <row r="113" spans="1:14">
      <c r="A113" s="781"/>
      <c r="B113" s="699" t="s">
        <v>1008</v>
      </c>
      <c r="C113" s="729">
        <v>1</v>
      </c>
      <c r="D113" s="693" t="s">
        <v>198</v>
      </c>
      <c r="E113" s="44">
        <v>32400</v>
      </c>
      <c r="F113" s="490"/>
      <c r="G113" s="486"/>
      <c r="H113" s="490"/>
      <c r="I113" s="490"/>
      <c r="J113" s="490"/>
      <c r="K113" s="531"/>
      <c r="L113" s="531"/>
      <c r="M113" s="531"/>
      <c r="N113" s="461">
        <f>SUM(M113*100)/E113</f>
        <v>0</v>
      </c>
    </row>
    <row r="114" spans="1:14" ht="56.25">
      <c r="A114" s="781"/>
      <c r="B114" s="699" t="s">
        <v>1009</v>
      </c>
      <c r="C114" s="729">
        <v>1</v>
      </c>
      <c r="D114" s="693" t="s">
        <v>198</v>
      </c>
      <c r="E114" s="44">
        <v>15250</v>
      </c>
      <c r="F114" s="490"/>
      <c r="G114" s="486"/>
      <c r="H114" s="490"/>
      <c r="I114" s="490"/>
      <c r="J114" s="490"/>
      <c r="K114" s="531"/>
      <c r="L114" s="531"/>
      <c r="M114" s="531"/>
      <c r="N114" s="461">
        <f>SUM(M114*100)/E114</f>
        <v>0</v>
      </c>
    </row>
    <row r="115" spans="1:14">
      <c r="A115" s="781"/>
      <c r="B115" s="723" t="s">
        <v>1010</v>
      </c>
      <c r="C115" s="728"/>
      <c r="D115" s="726"/>
      <c r="E115" s="44"/>
      <c r="F115" s="490"/>
      <c r="G115" s="486"/>
      <c r="H115" s="490"/>
      <c r="I115" s="490"/>
      <c r="J115" s="490"/>
      <c r="K115" s="531"/>
      <c r="L115" s="531"/>
      <c r="M115" s="531"/>
      <c r="N115" s="461"/>
    </row>
    <row r="116" spans="1:14">
      <c r="A116" s="781"/>
      <c r="B116" s="724" t="s">
        <v>853</v>
      </c>
      <c r="C116" s="730"/>
      <c r="D116" s="693"/>
      <c r="E116" s="44"/>
      <c r="F116" s="490"/>
      <c r="G116" s="486"/>
      <c r="H116" s="490"/>
      <c r="I116" s="490"/>
      <c r="J116" s="490"/>
      <c r="K116" s="531"/>
      <c r="L116" s="531"/>
      <c r="M116" s="531"/>
      <c r="N116" s="461"/>
    </row>
    <row r="117" spans="1:14">
      <c r="A117" s="781"/>
      <c r="B117" s="699" t="s">
        <v>1011</v>
      </c>
      <c r="C117" s="729">
        <v>90</v>
      </c>
      <c r="D117" s="693" t="s">
        <v>168</v>
      </c>
      <c r="E117" s="44">
        <v>13500</v>
      </c>
      <c r="F117" s="490"/>
      <c r="G117" s="486"/>
      <c r="H117" s="490"/>
      <c r="I117" s="490"/>
      <c r="J117" s="490"/>
      <c r="K117" s="531"/>
      <c r="L117" s="531"/>
      <c r="M117" s="531">
        <v>10500</v>
      </c>
      <c r="N117" s="461">
        <f>SUM(M117*100)/E117</f>
        <v>77.777777777777771</v>
      </c>
    </row>
    <row r="118" spans="1:14">
      <c r="A118" s="781"/>
      <c r="B118" s="723" t="s">
        <v>752</v>
      </c>
      <c r="C118" s="728"/>
      <c r="D118" s="726"/>
      <c r="E118" s="44"/>
      <c r="F118" s="490"/>
      <c r="G118" s="486"/>
      <c r="H118" s="490"/>
      <c r="I118" s="490"/>
      <c r="J118" s="490"/>
      <c r="K118" s="531"/>
      <c r="L118" s="531"/>
      <c r="M118" s="531"/>
      <c r="N118" s="461"/>
    </row>
    <row r="119" spans="1:14">
      <c r="A119" s="781"/>
      <c r="B119" s="724" t="s">
        <v>1012</v>
      </c>
      <c r="C119" s="730"/>
      <c r="D119" s="693"/>
      <c r="E119" s="44"/>
      <c r="F119" s="490"/>
      <c r="G119" s="486"/>
      <c r="H119" s="490"/>
      <c r="I119" s="490"/>
      <c r="J119" s="490"/>
      <c r="K119" s="531"/>
      <c r="L119" s="531"/>
      <c r="M119" s="531"/>
      <c r="N119" s="461"/>
    </row>
    <row r="120" spans="1:14">
      <c r="A120" s="781"/>
      <c r="B120" s="724" t="s">
        <v>1013</v>
      </c>
      <c r="C120" s="731">
        <v>1</v>
      </c>
      <c r="D120" s="693" t="s">
        <v>198</v>
      </c>
      <c r="E120" s="44">
        <v>6000</v>
      </c>
      <c r="F120" s="490"/>
      <c r="G120" s="486"/>
      <c r="H120" s="490"/>
      <c r="I120" s="490"/>
      <c r="J120" s="490"/>
      <c r="K120" s="531"/>
      <c r="L120" s="531"/>
      <c r="M120" s="531"/>
      <c r="N120" s="461">
        <f>SUM(M120*100)/E120</f>
        <v>0</v>
      </c>
    </row>
    <row r="121" spans="1:14">
      <c r="A121" s="781"/>
      <c r="B121" s="723" t="s">
        <v>797</v>
      </c>
      <c r="C121" s="728"/>
      <c r="D121" s="726"/>
      <c r="E121" s="44"/>
      <c r="F121" s="490"/>
      <c r="G121" s="486"/>
      <c r="H121" s="490"/>
      <c r="I121" s="490"/>
      <c r="J121" s="490"/>
      <c r="K121" s="531"/>
      <c r="L121" s="531"/>
      <c r="M121" s="531"/>
      <c r="N121" s="461"/>
    </row>
    <row r="122" spans="1:14">
      <c r="A122" s="781"/>
      <c r="B122" s="699" t="s">
        <v>1014</v>
      </c>
      <c r="C122" s="729">
        <v>9</v>
      </c>
      <c r="D122" s="693" t="s">
        <v>17</v>
      </c>
      <c r="E122" s="44">
        <v>18000</v>
      </c>
      <c r="F122" s="490"/>
      <c r="G122" s="486"/>
      <c r="H122" s="490"/>
      <c r="I122" s="490"/>
      <c r="J122" s="490"/>
      <c r="K122" s="531"/>
      <c r="L122" s="531"/>
      <c r="M122" s="531">
        <v>8000</v>
      </c>
      <c r="N122" s="461">
        <f>SUM(M122*100)/E122</f>
        <v>44.444444444444443</v>
      </c>
    </row>
    <row r="123" spans="1:14">
      <c r="A123" s="781"/>
      <c r="B123" s="699" t="s">
        <v>796</v>
      </c>
      <c r="C123" s="729">
        <v>1</v>
      </c>
      <c r="D123" s="693" t="s">
        <v>7</v>
      </c>
      <c r="E123" s="44">
        <v>4500</v>
      </c>
      <c r="F123" s="490"/>
      <c r="G123" s="486"/>
      <c r="H123" s="490"/>
      <c r="I123" s="490"/>
      <c r="J123" s="490"/>
      <c r="K123" s="531"/>
      <c r="L123" s="531"/>
      <c r="M123" s="531"/>
      <c r="N123" s="461">
        <f>SUM(M123*100)/E123</f>
        <v>0</v>
      </c>
    </row>
    <row r="124" spans="1:14" ht="21.75" customHeight="1">
      <c r="A124" s="927" t="s">
        <v>1015</v>
      </c>
      <c r="B124" s="928"/>
      <c r="C124" s="928"/>
      <c r="D124" s="928"/>
      <c r="E124" s="928"/>
      <c r="F124" s="928"/>
      <c r="G124" s="928"/>
      <c r="H124" s="928"/>
      <c r="I124" s="928"/>
      <c r="J124" s="928"/>
      <c r="K124" s="928"/>
      <c r="L124" s="928"/>
      <c r="M124" s="928"/>
      <c r="N124" s="929"/>
    </row>
    <row r="125" spans="1:14" ht="21.75" customHeight="1">
      <c r="A125" s="924" t="s">
        <v>1016</v>
      </c>
      <c r="B125" s="925"/>
      <c r="C125" s="925"/>
      <c r="D125" s="925"/>
      <c r="E125" s="925"/>
      <c r="F125" s="925"/>
      <c r="G125" s="925"/>
      <c r="H125" s="925"/>
      <c r="I125" s="925"/>
      <c r="J125" s="925"/>
      <c r="K125" s="925"/>
      <c r="L125" s="925"/>
      <c r="M125" s="925"/>
      <c r="N125" s="926"/>
    </row>
    <row r="126" spans="1:14">
      <c r="A126" s="783">
        <v>21</v>
      </c>
      <c r="B126" s="247" t="s">
        <v>1017</v>
      </c>
      <c r="C126" s="505">
        <v>20</v>
      </c>
      <c r="D126" s="505" t="s">
        <v>168</v>
      </c>
      <c r="E126" s="505">
        <v>5000</v>
      </c>
      <c r="F126" s="245" t="s">
        <v>169</v>
      </c>
      <c r="G126" s="245" t="s">
        <v>932</v>
      </c>
      <c r="H126" s="783">
        <v>2</v>
      </c>
      <c r="I126" s="783">
        <v>2</v>
      </c>
      <c r="J126" s="783">
        <v>2</v>
      </c>
      <c r="K126" s="556"/>
      <c r="L126" s="558">
        <v>0</v>
      </c>
      <c r="M126" s="474">
        <f>SUM(M127:M128)</f>
        <v>0</v>
      </c>
      <c r="N126" s="460">
        <f>SUM(M126*100)/E126</f>
        <v>0</v>
      </c>
    </row>
    <row r="127" spans="1:14" ht="37.5">
      <c r="A127" s="780"/>
      <c r="B127" s="732" t="s">
        <v>1018</v>
      </c>
      <c r="C127" s="733">
        <v>20</v>
      </c>
      <c r="D127" s="48" t="s">
        <v>168</v>
      </c>
      <c r="E127" s="53">
        <v>4000</v>
      </c>
      <c r="F127" s="494"/>
      <c r="G127" s="480"/>
      <c r="H127" s="494"/>
      <c r="I127" s="494"/>
      <c r="J127" s="494"/>
      <c r="K127" s="531"/>
      <c r="L127" s="531"/>
      <c r="M127" s="531">
        <v>0</v>
      </c>
      <c r="N127" s="461">
        <f>SUM(M127*100)/E127</f>
        <v>0</v>
      </c>
    </row>
    <row r="128" spans="1:14">
      <c r="A128" s="780"/>
      <c r="B128" s="57" t="s">
        <v>805</v>
      </c>
      <c r="C128" s="454">
        <v>1</v>
      </c>
      <c r="D128" s="53" t="s">
        <v>7</v>
      </c>
      <c r="E128" s="53">
        <v>1000</v>
      </c>
      <c r="F128" s="494"/>
      <c r="G128" s="480"/>
      <c r="H128" s="494"/>
      <c r="I128" s="494"/>
      <c r="J128" s="494"/>
      <c r="K128" s="531"/>
      <c r="L128" s="531"/>
      <c r="M128" s="531">
        <v>0</v>
      </c>
      <c r="N128" s="461">
        <f>SUM(M128*100)/E128</f>
        <v>0</v>
      </c>
    </row>
    <row r="129" spans="1:14" ht="21.75" customHeight="1">
      <c r="A129" s="927" t="s">
        <v>821</v>
      </c>
      <c r="B129" s="928"/>
      <c r="C129" s="928"/>
      <c r="D129" s="928"/>
      <c r="E129" s="928"/>
      <c r="F129" s="928"/>
      <c r="G129" s="928"/>
      <c r="H129" s="928"/>
      <c r="I129" s="928"/>
      <c r="J129" s="928"/>
      <c r="K129" s="928"/>
      <c r="L129" s="928"/>
      <c r="M129" s="928"/>
      <c r="N129" s="929"/>
    </row>
    <row r="130" spans="1:14" ht="21.75" customHeight="1">
      <c r="A130" s="924" t="s">
        <v>851</v>
      </c>
      <c r="B130" s="925"/>
      <c r="C130" s="925"/>
      <c r="D130" s="925"/>
      <c r="E130" s="925"/>
      <c r="F130" s="925"/>
      <c r="G130" s="925"/>
      <c r="H130" s="925"/>
      <c r="I130" s="925"/>
      <c r="J130" s="925"/>
      <c r="K130" s="925"/>
      <c r="L130" s="925"/>
      <c r="M130" s="925"/>
      <c r="N130" s="926"/>
    </row>
    <row r="131" spans="1:14">
      <c r="A131" s="783">
        <v>22</v>
      </c>
      <c r="B131" s="247" t="s">
        <v>754</v>
      </c>
      <c r="C131" s="505">
        <v>50</v>
      </c>
      <c r="D131" s="505" t="s">
        <v>168</v>
      </c>
      <c r="E131" s="505">
        <v>20000</v>
      </c>
      <c r="F131" s="245" t="s">
        <v>169</v>
      </c>
      <c r="G131" s="245" t="s">
        <v>932</v>
      </c>
      <c r="H131" s="783">
        <v>2</v>
      </c>
      <c r="I131" s="783">
        <v>2</v>
      </c>
      <c r="J131" s="783">
        <v>2</v>
      </c>
      <c r="K131" s="556"/>
      <c r="L131" s="558">
        <v>90</v>
      </c>
      <c r="M131" s="474">
        <f>SUM(M132:M134)</f>
        <v>15000</v>
      </c>
      <c r="N131" s="460">
        <f t="shared" ref="N131:N137" si="5">SUM(M131*100)/E131</f>
        <v>75</v>
      </c>
    </row>
    <row r="132" spans="1:14" ht="37.5">
      <c r="A132" s="780"/>
      <c r="B132" s="457" t="s">
        <v>800</v>
      </c>
      <c r="C132" s="53">
        <v>50</v>
      </c>
      <c r="D132" s="53" t="s">
        <v>168</v>
      </c>
      <c r="E132" s="447">
        <v>7500</v>
      </c>
      <c r="F132" s="494"/>
      <c r="G132" s="480"/>
      <c r="H132" s="494"/>
      <c r="I132" s="494"/>
      <c r="J132" s="494"/>
      <c r="K132" s="531"/>
      <c r="L132" s="531"/>
      <c r="M132" s="531">
        <v>7500</v>
      </c>
      <c r="N132" s="461">
        <f t="shared" si="5"/>
        <v>100</v>
      </c>
    </row>
    <row r="133" spans="1:14" ht="56.25">
      <c r="A133" s="780"/>
      <c r="B133" s="457" t="s">
        <v>852</v>
      </c>
      <c r="C133" s="53">
        <v>50</v>
      </c>
      <c r="D133" s="53" t="s">
        <v>168</v>
      </c>
      <c r="E133" s="448">
        <v>7500</v>
      </c>
      <c r="F133" s="494"/>
      <c r="G133" s="480"/>
      <c r="H133" s="494"/>
      <c r="I133" s="494"/>
      <c r="J133" s="494"/>
      <c r="K133" s="531"/>
      <c r="L133" s="531"/>
      <c r="M133" s="531">
        <v>7500</v>
      </c>
      <c r="N133" s="461">
        <f t="shared" si="5"/>
        <v>100</v>
      </c>
    </row>
    <row r="134" spans="1:14">
      <c r="A134" s="780"/>
      <c r="B134" s="57" t="s">
        <v>801</v>
      </c>
      <c r="C134" s="456">
        <v>1</v>
      </c>
      <c r="D134" s="456" t="s">
        <v>7</v>
      </c>
      <c r="E134" s="448">
        <v>5000</v>
      </c>
      <c r="F134" s="494"/>
      <c r="G134" s="480"/>
      <c r="H134" s="494"/>
      <c r="I134" s="494"/>
      <c r="J134" s="494"/>
      <c r="K134" s="531"/>
      <c r="L134" s="531"/>
      <c r="M134" s="531">
        <v>0</v>
      </c>
      <c r="N134" s="461">
        <f t="shared" si="5"/>
        <v>0</v>
      </c>
    </row>
    <row r="135" spans="1:14">
      <c r="A135" s="783">
        <v>23</v>
      </c>
      <c r="B135" s="247" t="s">
        <v>636</v>
      </c>
      <c r="C135" s="505">
        <v>100</v>
      </c>
      <c r="D135" s="505" t="s">
        <v>168</v>
      </c>
      <c r="E135" s="505">
        <v>26000</v>
      </c>
      <c r="F135" s="245" t="s">
        <v>169</v>
      </c>
      <c r="G135" s="245" t="s">
        <v>932</v>
      </c>
      <c r="H135" s="783">
        <v>4</v>
      </c>
      <c r="I135" s="783">
        <v>4</v>
      </c>
      <c r="J135" s="783">
        <v>4</v>
      </c>
      <c r="K135" s="556"/>
      <c r="L135" s="558"/>
      <c r="M135" s="474">
        <f>SUM(M136:M138)</f>
        <v>0</v>
      </c>
      <c r="N135" s="460">
        <f t="shared" si="5"/>
        <v>0</v>
      </c>
    </row>
    <row r="136" spans="1:14">
      <c r="A136" s="780"/>
      <c r="B136" s="57" t="s">
        <v>802</v>
      </c>
      <c r="C136" s="713">
        <v>100</v>
      </c>
      <c r="D136" s="53" t="s">
        <v>168</v>
      </c>
      <c r="E136" s="53">
        <v>20000</v>
      </c>
      <c r="F136" s="494"/>
      <c r="G136" s="480"/>
      <c r="H136" s="494"/>
      <c r="I136" s="494"/>
      <c r="J136" s="494"/>
      <c r="K136" s="531"/>
      <c r="L136" s="531"/>
      <c r="M136" s="531"/>
      <c r="N136" s="461">
        <f t="shared" si="5"/>
        <v>0</v>
      </c>
    </row>
    <row r="137" spans="1:14">
      <c r="A137" s="780"/>
      <c r="B137" s="57" t="s">
        <v>1019</v>
      </c>
      <c r="C137" s="713">
        <v>1</v>
      </c>
      <c r="D137" s="48" t="s">
        <v>354</v>
      </c>
      <c r="E137" s="48">
        <v>2000</v>
      </c>
      <c r="F137" s="494"/>
      <c r="G137" s="480"/>
      <c r="H137" s="494"/>
      <c r="I137" s="494"/>
      <c r="J137" s="494"/>
      <c r="K137" s="531"/>
      <c r="L137" s="531"/>
      <c r="M137" s="531"/>
      <c r="N137" s="461">
        <f t="shared" si="5"/>
        <v>0</v>
      </c>
    </row>
    <row r="138" spans="1:14">
      <c r="A138" s="780"/>
      <c r="B138" s="699" t="s">
        <v>801</v>
      </c>
      <c r="C138" s="727">
        <v>1</v>
      </c>
      <c r="D138" s="48" t="s">
        <v>7</v>
      </c>
      <c r="E138" s="48">
        <v>4000</v>
      </c>
      <c r="F138" s="494"/>
      <c r="G138" s="480"/>
      <c r="H138" s="494"/>
      <c r="I138" s="494"/>
      <c r="J138" s="494"/>
      <c r="K138" s="531"/>
      <c r="L138" s="531"/>
      <c r="M138" s="531"/>
      <c r="N138" s="461">
        <f t="shared" ref="N138" si="6">SUM(M138*100)/E138</f>
        <v>0</v>
      </c>
    </row>
    <row r="139" spans="1:14" ht="37.5">
      <c r="A139" s="783">
        <v>24</v>
      </c>
      <c r="B139" s="247" t="s">
        <v>1020</v>
      </c>
      <c r="C139" s="505">
        <v>200</v>
      </c>
      <c r="D139" s="505" t="s">
        <v>168</v>
      </c>
      <c r="E139" s="505">
        <v>40000</v>
      </c>
      <c r="F139" s="245" t="s">
        <v>169</v>
      </c>
      <c r="G139" s="245" t="s">
        <v>932</v>
      </c>
      <c r="H139" s="783">
        <v>2</v>
      </c>
      <c r="I139" s="783">
        <v>2</v>
      </c>
      <c r="J139" s="783">
        <v>2</v>
      </c>
      <c r="K139" s="556"/>
      <c r="L139" s="558">
        <v>50</v>
      </c>
      <c r="M139" s="474">
        <f>SUM(M140:M141)</f>
        <v>20000</v>
      </c>
      <c r="N139" s="460">
        <f t="shared" ref="N139:N147" si="7">SUM(M139*100)/E139</f>
        <v>50</v>
      </c>
    </row>
    <row r="140" spans="1:14">
      <c r="A140" s="784"/>
      <c r="B140" s="57" t="s">
        <v>1021</v>
      </c>
      <c r="C140" s="454">
        <v>100</v>
      </c>
      <c r="D140" s="514" t="s">
        <v>168</v>
      </c>
      <c r="E140" s="516">
        <v>20000</v>
      </c>
      <c r="F140" s="441"/>
      <c r="G140" s="480"/>
      <c r="H140" s="441"/>
      <c r="I140" s="441"/>
      <c r="J140" s="441"/>
      <c r="K140" s="531"/>
      <c r="L140" s="531"/>
      <c r="M140" s="531">
        <v>20000</v>
      </c>
      <c r="N140" s="461">
        <f t="shared" si="7"/>
        <v>100</v>
      </c>
    </row>
    <row r="141" spans="1:14">
      <c r="A141" s="784"/>
      <c r="B141" s="57" t="s">
        <v>1022</v>
      </c>
      <c r="C141" s="454">
        <v>100</v>
      </c>
      <c r="D141" s="514" t="s">
        <v>168</v>
      </c>
      <c r="E141" s="447">
        <v>20000</v>
      </c>
      <c r="F141" s="441"/>
      <c r="G141" s="480"/>
      <c r="H141" s="441"/>
      <c r="I141" s="441"/>
      <c r="J141" s="441"/>
      <c r="K141" s="531"/>
      <c r="L141" s="531"/>
      <c r="M141" s="531">
        <v>0</v>
      </c>
      <c r="N141" s="461">
        <f t="shared" si="7"/>
        <v>0</v>
      </c>
    </row>
    <row r="142" spans="1:14">
      <c r="A142" s="783">
        <v>25</v>
      </c>
      <c r="B142" s="247" t="s">
        <v>191</v>
      </c>
      <c r="C142" s="505">
        <v>48</v>
      </c>
      <c r="D142" s="505" t="s">
        <v>168</v>
      </c>
      <c r="E142" s="505">
        <v>59200</v>
      </c>
      <c r="F142" s="245" t="s">
        <v>169</v>
      </c>
      <c r="G142" s="245" t="s">
        <v>932</v>
      </c>
      <c r="H142" s="783">
        <v>1</v>
      </c>
      <c r="I142" s="783">
        <v>2</v>
      </c>
      <c r="J142" s="783">
        <v>1</v>
      </c>
      <c r="K142" s="556"/>
      <c r="L142" s="558">
        <v>20</v>
      </c>
      <c r="M142" s="474">
        <f>SUM(M143:M145)</f>
        <v>3600</v>
      </c>
      <c r="N142" s="460">
        <f t="shared" si="7"/>
        <v>6.0810810810810807</v>
      </c>
    </row>
    <row r="143" spans="1:14">
      <c r="A143" s="784"/>
      <c r="B143" s="734" t="s">
        <v>1023</v>
      </c>
      <c r="C143" s="735">
        <v>48</v>
      </c>
      <c r="D143" s="451" t="s">
        <v>168</v>
      </c>
      <c r="E143" s="447">
        <v>16800</v>
      </c>
      <c r="F143" s="441"/>
      <c r="G143" s="480"/>
      <c r="H143" s="441"/>
      <c r="I143" s="441"/>
      <c r="J143" s="441"/>
      <c r="K143" s="531"/>
      <c r="L143" s="531"/>
      <c r="M143" s="531">
        <v>3600</v>
      </c>
      <c r="N143" s="461">
        <f t="shared" si="7"/>
        <v>21.428571428571427</v>
      </c>
    </row>
    <row r="144" spans="1:14">
      <c r="A144" s="784"/>
      <c r="B144" s="734" t="s">
        <v>1024</v>
      </c>
      <c r="C144" s="735">
        <v>4</v>
      </c>
      <c r="D144" s="53" t="s">
        <v>188</v>
      </c>
      <c r="E144" s="448">
        <v>40000</v>
      </c>
      <c r="F144" s="441"/>
      <c r="G144" s="480"/>
      <c r="H144" s="441"/>
      <c r="I144" s="441"/>
      <c r="J144" s="441"/>
      <c r="K144" s="531"/>
      <c r="L144" s="531"/>
      <c r="M144" s="531">
        <v>0</v>
      </c>
      <c r="N144" s="461">
        <f t="shared" si="7"/>
        <v>0</v>
      </c>
    </row>
    <row r="145" spans="1:14">
      <c r="A145" s="784"/>
      <c r="B145" s="699" t="s">
        <v>801</v>
      </c>
      <c r="C145" s="729">
        <v>1</v>
      </c>
      <c r="D145" s="455" t="s">
        <v>7</v>
      </c>
      <c r="E145" s="448">
        <v>2400</v>
      </c>
      <c r="F145" s="441"/>
      <c r="G145" s="480"/>
      <c r="H145" s="441"/>
      <c r="I145" s="441"/>
      <c r="J145" s="441"/>
      <c r="K145" s="531"/>
      <c r="L145" s="531"/>
      <c r="M145" s="531">
        <v>0</v>
      </c>
      <c r="N145" s="461">
        <f t="shared" si="7"/>
        <v>0</v>
      </c>
    </row>
    <row r="146" spans="1:14">
      <c r="A146" s="783">
        <v>26</v>
      </c>
      <c r="B146" s="247" t="s">
        <v>199</v>
      </c>
      <c r="C146" s="505">
        <v>50</v>
      </c>
      <c r="D146" s="505" t="s">
        <v>168</v>
      </c>
      <c r="E146" s="505">
        <v>20000</v>
      </c>
      <c r="F146" s="245" t="s">
        <v>169</v>
      </c>
      <c r="G146" s="245" t="s">
        <v>932</v>
      </c>
      <c r="H146" s="783">
        <v>1</v>
      </c>
      <c r="I146" s="783">
        <v>2</v>
      </c>
      <c r="J146" s="783">
        <v>1</v>
      </c>
      <c r="K146" s="556"/>
      <c r="L146" s="558">
        <v>50</v>
      </c>
      <c r="M146" s="474">
        <f>SUM(M147:M149)</f>
        <v>9100</v>
      </c>
      <c r="N146" s="460">
        <f t="shared" si="7"/>
        <v>45.5</v>
      </c>
    </row>
    <row r="147" spans="1:14">
      <c r="A147" s="784"/>
      <c r="B147" s="515" t="s">
        <v>1026</v>
      </c>
      <c r="C147" s="736">
        <v>50</v>
      </c>
      <c r="D147" s="514" t="s">
        <v>168</v>
      </c>
      <c r="E147" s="448">
        <v>9100</v>
      </c>
      <c r="F147" s="441"/>
      <c r="G147" s="508"/>
      <c r="H147" s="441"/>
      <c r="I147" s="441"/>
      <c r="J147" s="441"/>
      <c r="K147" s="531"/>
      <c r="L147" s="531"/>
      <c r="M147" s="531">
        <v>9100</v>
      </c>
      <c r="N147" s="461">
        <f t="shared" si="7"/>
        <v>100</v>
      </c>
    </row>
    <row r="148" spans="1:14">
      <c r="A148" s="784"/>
      <c r="B148" s="734" t="s">
        <v>825</v>
      </c>
      <c r="C148" s="735">
        <v>10</v>
      </c>
      <c r="D148" s="514" t="s">
        <v>168</v>
      </c>
      <c r="E148" s="448">
        <v>10000</v>
      </c>
      <c r="F148" s="441"/>
      <c r="G148" s="508"/>
      <c r="H148" s="441"/>
      <c r="I148" s="441"/>
      <c r="J148" s="441"/>
      <c r="K148" s="531"/>
      <c r="L148" s="531"/>
      <c r="M148" s="531">
        <v>0</v>
      </c>
      <c r="N148" s="461">
        <f t="shared" ref="N148:N149" si="8">SUM(M148*100)/E148</f>
        <v>0</v>
      </c>
    </row>
    <row r="149" spans="1:14">
      <c r="A149" s="784"/>
      <c r="B149" s="699" t="s">
        <v>801</v>
      </c>
      <c r="C149" s="729">
        <v>1</v>
      </c>
      <c r="D149" s="514" t="s">
        <v>7</v>
      </c>
      <c r="E149" s="448">
        <v>900</v>
      </c>
      <c r="F149" s="441"/>
      <c r="G149" s="508"/>
      <c r="H149" s="441"/>
      <c r="I149" s="441"/>
      <c r="J149" s="441"/>
      <c r="K149" s="531"/>
      <c r="L149" s="531"/>
      <c r="M149" s="531">
        <v>0</v>
      </c>
      <c r="N149" s="461">
        <f t="shared" si="8"/>
        <v>0</v>
      </c>
    </row>
    <row r="150" spans="1:14" ht="21.75" customHeight="1">
      <c r="A150" s="927" t="s">
        <v>1027</v>
      </c>
      <c r="B150" s="928"/>
      <c r="C150" s="928"/>
      <c r="D150" s="928"/>
      <c r="E150" s="928"/>
      <c r="F150" s="928"/>
      <c r="G150" s="928"/>
      <c r="H150" s="928"/>
      <c r="I150" s="928"/>
      <c r="J150" s="928"/>
      <c r="K150" s="928"/>
      <c r="L150" s="928"/>
      <c r="M150" s="928"/>
      <c r="N150" s="929"/>
    </row>
    <row r="151" spans="1:14" ht="21.75" customHeight="1">
      <c r="A151" s="924" t="s">
        <v>1028</v>
      </c>
      <c r="B151" s="925"/>
      <c r="C151" s="925"/>
      <c r="D151" s="925"/>
      <c r="E151" s="925"/>
      <c r="F151" s="925"/>
      <c r="G151" s="925"/>
      <c r="H151" s="925"/>
      <c r="I151" s="925"/>
      <c r="J151" s="925"/>
      <c r="K151" s="925"/>
      <c r="L151" s="925"/>
      <c r="M151" s="925"/>
      <c r="N151" s="926"/>
    </row>
    <row r="152" spans="1:14">
      <c r="A152" s="783">
        <v>27</v>
      </c>
      <c r="B152" s="247" t="s">
        <v>1029</v>
      </c>
      <c r="C152" s="505">
        <v>10</v>
      </c>
      <c r="D152" s="505" t="s">
        <v>168</v>
      </c>
      <c r="E152" s="505">
        <v>10000</v>
      </c>
      <c r="F152" s="245" t="s">
        <v>169</v>
      </c>
      <c r="G152" s="245" t="s">
        <v>932</v>
      </c>
      <c r="H152" s="783">
        <v>1</v>
      </c>
      <c r="I152" s="783">
        <v>2</v>
      </c>
      <c r="J152" s="783">
        <v>1</v>
      </c>
      <c r="K152" s="556"/>
      <c r="L152" s="558">
        <v>50</v>
      </c>
      <c r="M152" s="474">
        <f>SUM(M153:M159)</f>
        <v>4000</v>
      </c>
      <c r="N152" s="460">
        <f>SUM(M152*100)/E152</f>
        <v>40</v>
      </c>
    </row>
    <row r="153" spans="1:14">
      <c r="A153" s="315"/>
      <c r="B153" s="732" t="s">
        <v>1030</v>
      </c>
      <c r="C153" s="745"/>
      <c r="D153" s="514"/>
      <c r="E153" s="48"/>
      <c r="F153" s="488"/>
      <c r="G153" s="737"/>
      <c r="H153" s="488"/>
      <c r="I153" s="488"/>
      <c r="J153" s="488"/>
      <c r="K153" s="531"/>
      <c r="L153" s="531"/>
      <c r="M153" s="531"/>
      <c r="N153" s="461"/>
    </row>
    <row r="154" spans="1:14" ht="37.5">
      <c r="A154" s="315"/>
      <c r="B154" s="444" t="s">
        <v>1031</v>
      </c>
      <c r="C154" s="497">
        <v>10</v>
      </c>
      <c r="D154" s="514" t="s">
        <v>168</v>
      </c>
      <c r="E154" s="48">
        <v>2000</v>
      </c>
      <c r="F154" s="488"/>
      <c r="G154" s="737"/>
      <c r="H154" s="488"/>
      <c r="I154" s="488"/>
      <c r="J154" s="488"/>
      <c r="K154" s="531"/>
      <c r="L154" s="531"/>
      <c r="M154" s="531">
        <v>2000</v>
      </c>
      <c r="N154" s="461">
        <f t="shared" ref="N154:N155" si="9">SUM(M154*100)/E154</f>
        <v>100</v>
      </c>
    </row>
    <row r="155" spans="1:14" ht="37.5">
      <c r="A155" s="315"/>
      <c r="B155" s="444" t="s">
        <v>1032</v>
      </c>
      <c r="C155" s="497">
        <v>10</v>
      </c>
      <c r="D155" s="514" t="s">
        <v>168</v>
      </c>
      <c r="E155" s="48">
        <v>2000</v>
      </c>
      <c r="F155" s="488"/>
      <c r="G155" s="737"/>
      <c r="H155" s="488"/>
      <c r="I155" s="488"/>
      <c r="J155" s="488"/>
      <c r="K155" s="531"/>
      <c r="L155" s="531"/>
      <c r="M155" s="531">
        <v>2000</v>
      </c>
      <c r="N155" s="461">
        <f t="shared" si="9"/>
        <v>100</v>
      </c>
    </row>
    <row r="156" spans="1:14" ht="37.5">
      <c r="A156" s="315"/>
      <c r="B156" s="732" t="s">
        <v>1033</v>
      </c>
      <c r="C156" s="745"/>
      <c r="D156" s="716"/>
      <c r="E156" s="714"/>
      <c r="F156" s="488"/>
      <c r="G156" s="737"/>
      <c r="H156" s="488"/>
      <c r="I156" s="488"/>
      <c r="J156" s="488"/>
      <c r="K156" s="531"/>
      <c r="L156" s="531"/>
      <c r="M156" s="531"/>
      <c r="N156" s="461"/>
    </row>
    <row r="157" spans="1:14" ht="37.5">
      <c r="A157" s="315"/>
      <c r="B157" s="444" t="s">
        <v>1034</v>
      </c>
      <c r="C157" s="497">
        <v>10</v>
      </c>
      <c r="D157" s="514" t="s">
        <v>168</v>
      </c>
      <c r="E157" s="48">
        <v>2000</v>
      </c>
      <c r="F157" s="488"/>
      <c r="G157" s="737"/>
      <c r="H157" s="488"/>
      <c r="I157" s="488"/>
      <c r="J157" s="488"/>
      <c r="K157" s="531"/>
      <c r="L157" s="531"/>
      <c r="M157" s="531">
        <v>0</v>
      </c>
      <c r="N157" s="461">
        <f t="shared" ref="N157:N159" si="10">SUM(M157*100)/E157</f>
        <v>0</v>
      </c>
    </row>
    <row r="158" spans="1:14" ht="37.5">
      <c r="A158" s="315"/>
      <c r="B158" s="444" t="s">
        <v>1035</v>
      </c>
      <c r="C158" s="497">
        <v>10</v>
      </c>
      <c r="D158" s="514" t="s">
        <v>168</v>
      </c>
      <c r="E158" s="48">
        <v>3000</v>
      </c>
      <c r="F158" s="488"/>
      <c r="G158" s="737"/>
      <c r="H158" s="488"/>
      <c r="I158" s="488"/>
      <c r="J158" s="488"/>
      <c r="K158" s="531"/>
      <c r="L158" s="531"/>
      <c r="M158" s="531">
        <v>0</v>
      </c>
      <c r="N158" s="461">
        <f t="shared" si="10"/>
        <v>0</v>
      </c>
    </row>
    <row r="159" spans="1:14">
      <c r="A159" s="315"/>
      <c r="B159" s="699" t="s">
        <v>801</v>
      </c>
      <c r="C159" s="729">
        <v>1</v>
      </c>
      <c r="D159" s="746" t="s">
        <v>7</v>
      </c>
      <c r="E159" s="48">
        <v>1000</v>
      </c>
      <c r="F159" s="488"/>
      <c r="G159" s="737"/>
      <c r="H159" s="488"/>
      <c r="I159" s="488"/>
      <c r="J159" s="488"/>
      <c r="K159" s="531"/>
      <c r="L159" s="531"/>
      <c r="M159" s="531">
        <v>0</v>
      </c>
      <c r="N159" s="461">
        <f t="shared" si="10"/>
        <v>0</v>
      </c>
    </row>
    <row r="160" spans="1:14" ht="21.75" customHeight="1">
      <c r="A160" s="927" t="s">
        <v>849</v>
      </c>
      <c r="B160" s="928"/>
      <c r="C160" s="928"/>
      <c r="D160" s="928"/>
      <c r="E160" s="928"/>
      <c r="F160" s="928"/>
      <c r="G160" s="928"/>
      <c r="H160" s="928"/>
      <c r="I160" s="928"/>
      <c r="J160" s="928"/>
      <c r="K160" s="928"/>
      <c r="L160" s="928"/>
      <c r="M160" s="928"/>
      <c r="N160" s="929"/>
    </row>
    <row r="161" spans="1:14" ht="21.75" customHeight="1">
      <c r="A161" s="924" t="s">
        <v>1036</v>
      </c>
      <c r="B161" s="925"/>
      <c r="C161" s="925"/>
      <c r="D161" s="925"/>
      <c r="E161" s="925"/>
      <c r="F161" s="925"/>
      <c r="G161" s="925"/>
      <c r="H161" s="925"/>
      <c r="I161" s="925"/>
      <c r="J161" s="925"/>
      <c r="K161" s="925"/>
      <c r="L161" s="925"/>
      <c r="M161" s="925"/>
      <c r="N161" s="926"/>
    </row>
    <row r="162" spans="1:14">
      <c r="A162" s="783">
        <v>28</v>
      </c>
      <c r="B162" s="247" t="s">
        <v>850</v>
      </c>
      <c r="C162" s="505">
        <v>300</v>
      </c>
      <c r="D162" s="505" t="s">
        <v>168</v>
      </c>
      <c r="E162" s="505">
        <v>72500</v>
      </c>
      <c r="F162" s="245" t="s">
        <v>169</v>
      </c>
      <c r="G162" s="245" t="s">
        <v>932</v>
      </c>
      <c r="H162" s="783">
        <v>4</v>
      </c>
      <c r="I162" s="783">
        <v>4</v>
      </c>
      <c r="J162" s="783">
        <v>4</v>
      </c>
      <c r="K162" s="556"/>
      <c r="L162" s="558">
        <v>60</v>
      </c>
      <c r="M162" s="474">
        <f>SUM(M163:M168)</f>
        <v>39500</v>
      </c>
      <c r="N162" s="460">
        <f>SUM(M162*100)/E162</f>
        <v>54.482758620689658</v>
      </c>
    </row>
    <row r="163" spans="1:14">
      <c r="A163" s="784"/>
      <c r="B163" s="457" t="s">
        <v>815</v>
      </c>
      <c r="C163" s="747"/>
      <c r="D163" s="573"/>
      <c r="E163" s="447"/>
      <c r="F163" s="441"/>
      <c r="G163" s="480"/>
      <c r="H163" s="441"/>
      <c r="I163" s="441"/>
      <c r="J163" s="441"/>
      <c r="K163" s="531"/>
      <c r="L163" s="531"/>
      <c r="M163" s="531"/>
      <c r="N163" s="461"/>
    </row>
    <row r="164" spans="1:14" ht="37.5">
      <c r="A164" s="315"/>
      <c r="B164" s="57" t="s">
        <v>1037</v>
      </c>
      <c r="C164" s="496"/>
      <c r="D164" s="458"/>
      <c r="E164" s="447"/>
      <c r="F164" s="453"/>
      <c r="G164" s="487"/>
      <c r="H164" s="453"/>
      <c r="I164" s="453"/>
      <c r="J164" s="453"/>
      <c r="K164" s="531"/>
      <c r="L164" s="531"/>
      <c r="M164" s="531"/>
      <c r="N164" s="461"/>
    </row>
    <row r="165" spans="1:14">
      <c r="A165" s="315"/>
      <c r="B165" s="57" t="s">
        <v>1038</v>
      </c>
      <c r="C165" s="454">
        <v>60</v>
      </c>
      <c r="D165" s="458" t="s">
        <v>168</v>
      </c>
      <c r="E165" s="447">
        <v>9000</v>
      </c>
      <c r="F165" s="453"/>
      <c r="G165" s="487"/>
      <c r="H165" s="453"/>
      <c r="I165" s="453"/>
      <c r="J165" s="453"/>
      <c r="K165" s="531"/>
      <c r="L165" s="531"/>
      <c r="M165" s="531">
        <v>0</v>
      </c>
      <c r="N165" s="461">
        <f t="shared" ref="N165:N168" si="11">SUM(M165*100)/E165</f>
        <v>0</v>
      </c>
    </row>
    <row r="166" spans="1:14">
      <c r="A166" s="315"/>
      <c r="B166" s="57" t="s">
        <v>1039</v>
      </c>
      <c r="C166" s="454">
        <v>240</v>
      </c>
      <c r="D166" s="458" t="s">
        <v>168</v>
      </c>
      <c r="E166" s="447">
        <v>36000</v>
      </c>
      <c r="F166" s="453"/>
      <c r="G166" s="487"/>
      <c r="H166" s="453"/>
      <c r="I166" s="453"/>
      <c r="J166" s="453"/>
      <c r="K166" s="531"/>
      <c r="L166" s="531"/>
      <c r="M166" s="531">
        <v>27000</v>
      </c>
      <c r="N166" s="461">
        <f t="shared" si="11"/>
        <v>75</v>
      </c>
    </row>
    <row r="167" spans="1:14" ht="56.25">
      <c r="A167" s="315"/>
      <c r="B167" s="57" t="s">
        <v>1040</v>
      </c>
      <c r="C167" s="454">
        <v>1</v>
      </c>
      <c r="D167" s="458" t="s">
        <v>256</v>
      </c>
      <c r="E167" s="447">
        <v>11000</v>
      </c>
      <c r="F167" s="453"/>
      <c r="G167" s="487"/>
      <c r="H167" s="453"/>
      <c r="I167" s="453"/>
      <c r="J167" s="453"/>
      <c r="K167" s="531"/>
      <c r="L167" s="531"/>
      <c r="M167" s="531">
        <v>11000</v>
      </c>
      <c r="N167" s="461">
        <f t="shared" si="11"/>
        <v>100</v>
      </c>
    </row>
    <row r="168" spans="1:14">
      <c r="A168" s="315"/>
      <c r="B168" s="699" t="s">
        <v>809</v>
      </c>
      <c r="C168" s="729">
        <v>1</v>
      </c>
      <c r="D168" s="458" t="s">
        <v>7</v>
      </c>
      <c r="E168" s="447">
        <v>16500</v>
      </c>
      <c r="F168" s="453"/>
      <c r="G168" s="487"/>
      <c r="H168" s="453"/>
      <c r="I168" s="453"/>
      <c r="J168" s="453"/>
      <c r="K168" s="531"/>
      <c r="L168" s="531"/>
      <c r="M168" s="531">
        <v>1500</v>
      </c>
      <c r="N168" s="461">
        <f t="shared" si="11"/>
        <v>9.0909090909090917</v>
      </c>
    </row>
    <row r="169" spans="1:14" ht="21.75" customHeight="1">
      <c r="A169" s="927" t="s">
        <v>819</v>
      </c>
      <c r="B169" s="928"/>
      <c r="C169" s="928"/>
      <c r="D169" s="928"/>
      <c r="E169" s="928"/>
      <c r="F169" s="928"/>
      <c r="G169" s="928"/>
      <c r="H169" s="928"/>
      <c r="I169" s="928"/>
      <c r="J169" s="928"/>
      <c r="K169" s="928"/>
      <c r="L169" s="928"/>
      <c r="M169" s="928"/>
      <c r="N169" s="929"/>
    </row>
    <row r="170" spans="1:14" ht="21.75" customHeight="1">
      <c r="A170" s="924" t="s">
        <v>854</v>
      </c>
      <c r="B170" s="925"/>
      <c r="C170" s="925"/>
      <c r="D170" s="925"/>
      <c r="E170" s="925"/>
      <c r="F170" s="925"/>
      <c r="G170" s="925"/>
      <c r="H170" s="925"/>
      <c r="I170" s="925"/>
      <c r="J170" s="925"/>
      <c r="K170" s="925"/>
      <c r="L170" s="925"/>
      <c r="M170" s="925"/>
      <c r="N170" s="926"/>
    </row>
    <row r="171" spans="1:14">
      <c r="A171" s="783">
        <v>29</v>
      </c>
      <c r="B171" s="247" t="s">
        <v>827</v>
      </c>
      <c r="C171" s="55">
        <v>7</v>
      </c>
      <c r="D171" s="55" t="s">
        <v>176</v>
      </c>
      <c r="E171" s="55">
        <v>84000</v>
      </c>
      <c r="F171" s="245" t="s">
        <v>169</v>
      </c>
      <c r="G171" s="245" t="s">
        <v>932</v>
      </c>
      <c r="H171" s="469">
        <v>1</v>
      </c>
      <c r="I171" s="469">
        <v>1</v>
      </c>
      <c r="J171" s="469">
        <v>1</v>
      </c>
      <c r="K171" s="556"/>
      <c r="L171" s="558">
        <v>25</v>
      </c>
      <c r="M171" s="474">
        <f>SUM(M172:M200)</f>
        <v>21500</v>
      </c>
      <c r="N171" s="460">
        <f>SUM(M171*100)/E171</f>
        <v>25.595238095238095</v>
      </c>
    </row>
    <row r="172" spans="1:14" ht="23.25">
      <c r="A172" s="784"/>
      <c r="B172" s="566" t="s">
        <v>1042</v>
      </c>
      <c r="C172" s="755"/>
      <c r="D172" s="726"/>
      <c r="E172" s="48"/>
      <c r="F172" s="441"/>
      <c r="G172" s="480"/>
      <c r="H172" s="441"/>
      <c r="I172" s="441"/>
      <c r="J172" s="441"/>
      <c r="K172" s="531"/>
      <c r="L172" s="531"/>
      <c r="M172" s="531"/>
      <c r="N172" s="531"/>
    </row>
    <row r="173" spans="1:14" ht="37.5">
      <c r="A173" s="784"/>
      <c r="B173" s="567" t="s">
        <v>1043</v>
      </c>
      <c r="C173" s="756">
        <v>2</v>
      </c>
      <c r="D173" s="693" t="s">
        <v>176</v>
      </c>
      <c r="E173" s="48">
        <v>4500</v>
      </c>
      <c r="F173" s="441"/>
      <c r="G173" s="517"/>
      <c r="H173" s="441"/>
      <c r="I173" s="441"/>
      <c r="J173" s="441"/>
      <c r="K173" s="531"/>
      <c r="L173" s="531"/>
      <c r="M173" s="531">
        <v>2250</v>
      </c>
      <c r="N173" s="461">
        <f>SUM(M173*100)/E173</f>
        <v>50</v>
      </c>
    </row>
    <row r="174" spans="1:14" ht="37.5">
      <c r="A174" s="784"/>
      <c r="B174" s="567" t="s">
        <v>1044</v>
      </c>
      <c r="C174" s="756">
        <v>2</v>
      </c>
      <c r="D174" s="693" t="s">
        <v>176</v>
      </c>
      <c r="E174" s="48">
        <v>4500</v>
      </c>
      <c r="F174" s="441"/>
      <c r="G174" s="517"/>
      <c r="H174" s="441"/>
      <c r="I174" s="441"/>
      <c r="J174" s="441"/>
      <c r="K174" s="531"/>
      <c r="L174" s="531"/>
      <c r="M174" s="531">
        <v>2250</v>
      </c>
      <c r="N174" s="461">
        <f>SUM(M174*100)/E174</f>
        <v>50</v>
      </c>
    </row>
    <row r="175" spans="1:14" ht="23.25">
      <c r="A175" s="784"/>
      <c r="B175" s="566" t="s">
        <v>750</v>
      </c>
      <c r="C175" s="755"/>
      <c r="D175" s="726"/>
      <c r="E175" s="48"/>
      <c r="F175" s="441"/>
      <c r="G175" s="517"/>
      <c r="H175" s="441"/>
      <c r="I175" s="441"/>
      <c r="J175" s="441"/>
      <c r="K175" s="531"/>
      <c r="L175" s="531"/>
      <c r="M175" s="531"/>
      <c r="N175" s="531"/>
    </row>
    <row r="176" spans="1:14" ht="37.5">
      <c r="A176" s="784"/>
      <c r="B176" s="567" t="s">
        <v>1045</v>
      </c>
      <c r="C176" s="757"/>
      <c r="D176" s="693"/>
      <c r="E176" s="48"/>
      <c r="F176" s="441"/>
      <c r="G176" s="517"/>
      <c r="H176" s="441"/>
      <c r="I176" s="441"/>
      <c r="J176" s="441"/>
      <c r="K176" s="531"/>
      <c r="L176" s="531"/>
      <c r="M176" s="531"/>
      <c r="N176" s="531"/>
    </row>
    <row r="177" spans="1:14" ht="56.25">
      <c r="A177" s="784"/>
      <c r="B177" s="566" t="s">
        <v>1046</v>
      </c>
      <c r="C177" s="758">
        <v>1</v>
      </c>
      <c r="D177" s="725" t="s">
        <v>176</v>
      </c>
      <c r="E177" s="48">
        <v>2625</v>
      </c>
      <c r="F177" s="441"/>
      <c r="G177" s="517"/>
      <c r="H177" s="441"/>
      <c r="I177" s="441"/>
      <c r="J177" s="441"/>
      <c r="K177" s="531"/>
      <c r="L177" s="531"/>
      <c r="M177" s="531"/>
      <c r="N177" s="461">
        <f>SUM(M177*100)/E177</f>
        <v>0</v>
      </c>
    </row>
    <row r="178" spans="1:14" ht="37.5">
      <c r="A178" s="784"/>
      <c r="B178" s="566" t="s">
        <v>1047</v>
      </c>
      <c r="C178" s="758">
        <v>1</v>
      </c>
      <c r="D178" s="725" t="s">
        <v>176</v>
      </c>
      <c r="E178" s="48">
        <v>2625</v>
      </c>
      <c r="F178" s="441"/>
      <c r="G178" s="517"/>
      <c r="H178" s="441"/>
      <c r="I178" s="441"/>
      <c r="J178" s="441"/>
      <c r="K178" s="531"/>
      <c r="L178" s="531"/>
      <c r="M178" s="531"/>
      <c r="N178" s="461">
        <f>SUM(M178*100)/E178</f>
        <v>0</v>
      </c>
    </row>
    <row r="179" spans="1:14">
      <c r="A179" s="784"/>
      <c r="B179" s="567" t="s">
        <v>751</v>
      </c>
      <c r="C179" s="757"/>
      <c r="D179" s="750"/>
      <c r="E179" s="48"/>
      <c r="F179" s="441"/>
      <c r="G179" s="517"/>
      <c r="H179" s="441"/>
      <c r="I179" s="441"/>
      <c r="J179" s="441"/>
      <c r="K179" s="531"/>
      <c r="L179" s="531"/>
      <c r="M179" s="531"/>
      <c r="N179" s="461"/>
    </row>
    <row r="180" spans="1:14" ht="37.5">
      <c r="A180" s="784"/>
      <c r="B180" s="566" t="s">
        <v>1048</v>
      </c>
      <c r="C180" s="758">
        <v>1</v>
      </c>
      <c r="D180" s="725" t="s">
        <v>176</v>
      </c>
      <c r="E180" s="48">
        <v>1500</v>
      </c>
      <c r="F180" s="441"/>
      <c r="G180" s="517"/>
      <c r="H180" s="441"/>
      <c r="I180" s="441"/>
      <c r="J180" s="441"/>
      <c r="K180" s="531"/>
      <c r="L180" s="531"/>
      <c r="M180" s="531">
        <v>1500</v>
      </c>
      <c r="N180" s="461">
        <f>SUM(M180*100)/E180</f>
        <v>100</v>
      </c>
    </row>
    <row r="181" spans="1:14">
      <c r="A181" s="784"/>
      <c r="B181" s="566" t="s">
        <v>1049</v>
      </c>
      <c r="C181" s="758">
        <v>1</v>
      </c>
      <c r="D181" s="725" t="s">
        <v>176</v>
      </c>
      <c r="E181" s="48">
        <v>1500</v>
      </c>
      <c r="F181" s="441"/>
      <c r="G181" s="517"/>
      <c r="H181" s="441"/>
      <c r="I181" s="441"/>
      <c r="J181" s="441"/>
      <c r="K181" s="531"/>
      <c r="L181" s="531"/>
      <c r="M181" s="531"/>
      <c r="N181" s="461">
        <f>SUM(M181*100)/E181</f>
        <v>0</v>
      </c>
    </row>
    <row r="182" spans="1:14">
      <c r="A182" s="784"/>
      <c r="B182" s="567" t="s">
        <v>794</v>
      </c>
      <c r="C182" s="757"/>
      <c r="D182" s="693"/>
      <c r="E182" s="48"/>
      <c r="F182" s="441"/>
      <c r="G182" s="517"/>
      <c r="H182" s="441"/>
      <c r="I182" s="441"/>
      <c r="J182" s="441"/>
      <c r="K182" s="531"/>
      <c r="L182" s="531"/>
      <c r="M182" s="531"/>
      <c r="N182" s="531"/>
    </row>
    <row r="183" spans="1:14">
      <c r="A183" s="784"/>
      <c r="B183" s="566" t="s">
        <v>1050</v>
      </c>
      <c r="C183" s="758">
        <v>45</v>
      </c>
      <c r="D183" s="726" t="s">
        <v>168</v>
      </c>
      <c r="E183" s="48">
        <v>9000</v>
      </c>
      <c r="F183" s="441"/>
      <c r="G183" s="517"/>
      <c r="H183" s="441"/>
      <c r="I183" s="441"/>
      <c r="J183" s="441"/>
      <c r="K183" s="531"/>
      <c r="L183" s="531"/>
      <c r="M183" s="531">
        <v>3250</v>
      </c>
      <c r="N183" s="461">
        <f>SUM(M183*100)/E183</f>
        <v>36.111111111111114</v>
      </c>
    </row>
    <row r="184" spans="1:14" ht="37.5">
      <c r="A184" s="784"/>
      <c r="B184" s="566" t="s">
        <v>1051</v>
      </c>
      <c r="C184" s="758">
        <v>20</v>
      </c>
      <c r="D184" s="726" t="s">
        <v>168</v>
      </c>
      <c r="E184" s="48">
        <v>7000</v>
      </c>
      <c r="F184" s="441"/>
      <c r="G184" s="517"/>
      <c r="H184" s="441"/>
      <c r="I184" s="441"/>
      <c r="J184" s="441"/>
      <c r="K184" s="531"/>
      <c r="L184" s="531"/>
      <c r="M184" s="531"/>
      <c r="N184" s="461">
        <f>SUM(M184*100)/E184</f>
        <v>0</v>
      </c>
    </row>
    <row r="185" spans="1:14" ht="23.25">
      <c r="A185" s="784"/>
      <c r="B185" s="748" t="s">
        <v>795</v>
      </c>
      <c r="C185" s="759"/>
      <c r="D185" s="751"/>
      <c r="E185" s="48"/>
      <c r="F185" s="441"/>
      <c r="G185" s="517"/>
      <c r="H185" s="441"/>
      <c r="I185" s="441"/>
      <c r="J185" s="441"/>
      <c r="K185" s="531"/>
      <c r="L185" s="531"/>
      <c r="M185" s="531"/>
      <c r="N185" s="531"/>
    </row>
    <row r="186" spans="1:14">
      <c r="A186" s="784"/>
      <c r="B186" s="749" t="s">
        <v>855</v>
      </c>
      <c r="C186" s="760"/>
      <c r="D186" s="752"/>
      <c r="E186" s="48"/>
      <c r="F186" s="441"/>
      <c r="G186" s="517"/>
      <c r="H186" s="441"/>
      <c r="I186" s="441"/>
      <c r="J186" s="441"/>
      <c r="K186" s="531"/>
      <c r="L186" s="531"/>
      <c r="M186" s="531"/>
      <c r="N186" s="531"/>
    </row>
    <row r="187" spans="1:14">
      <c r="A187" s="784"/>
      <c r="B187" s="748" t="s">
        <v>1052</v>
      </c>
      <c r="C187" s="761"/>
      <c r="D187" s="751"/>
      <c r="E187" s="48"/>
      <c r="F187" s="441"/>
      <c r="G187" s="517"/>
      <c r="H187" s="441"/>
      <c r="I187" s="441"/>
      <c r="J187" s="441"/>
      <c r="K187" s="531"/>
      <c r="L187" s="531"/>
      <c r="M187" s="531"/>
      <c r="N187" s="461"/>
    </row>
    <row r="188" spans="1:14" ht="37.5">
      <c r="A188" s="784"/>
      <c r="B188" s="749" t="s">
        <v>1053</v>
      </c>
      <c r="C188" s="764">
        <v>2</v>
      </c>
      <c r="D188" s="752" t="s">
        <v>176</v>
      </c>
      <c r="E188" s="48">
        <v>9000</v>
      </c>
      <c r="F188" s="441"/>
      <c r="G188" s="517"/>
      <c r="H188" s="441"/>
      <c r="I188" s="441"/>
      <c r="J188" s="441"/>
      <c r="K188" s="531"/>
      <c r="L188" s="531"/>
      <c r="M188" s="531">
        <v>4500</v>
      </c>
      <c r="N188" s="461">
        <f>SUM(M188*100)/E188</f>
        <v>50</v>
      </c>
    </row>
    <row r="189" spans="1:14">
      <c r="A189" s="784"/>
      <c r="B189" s="574" t="s">
        <v>1054</v>
      </c>
      <c r="C189" s="762">
        <v>2</v>
      </c>
      <c r="D189" s="753" t="s">
        <v>176</v>
      </c>
      <c r="E189" s="48">
        <v>11000</v>
      </c>
      <c r="F189" s="441"/>
      <c r="G189" s="517"/>
      <c r="H189" s="441"/>
      <c r="I189" s="441"/>
      <c r="J189" s="441"/>
      <c r="K189" s="531"/>
      <c r="L189" s="531"/>
      <c r="M189" s="531">
        <v>7750</v>
      </c>
      <c r="N189" s="461">
        <f>SUM(M189*100)/E189</f>
        <v>70.454545454545453</v>
      </c>
    </row>
    <row r="190" spans="1:14" ht="37.5">
      <c r="A190" s="784"/>
      <c r="B190" s="748" t="s">
        <v>856</v>
      </c>
      <c r="C190" s="761"/>
      <c r="D190" s="751"/>
      <c r="E190" s="48"/>
      <c r="F190" s="441"/>
      <c r="G190" s="517"/>
      <c r="H190" s="441"/>
      <c r="I190" s="441"/>
      <c r="J190" s="441"/>
      <c r="K190" s="531"/>
      <c r="L190" s="531"/>
      <c r="M190" s="531"/>
      <c r="N190" s="461"/>
    </row>
    <row r="191" spans="1:14">
      <c r="A191" s="784"/>
      <c r="B191" s="574" t="s">
        <v>857</v>
      </c>
      <c r="C191" s="762">
        <v>20</v>
      </c>
      <c r="D191" s="752" t="s">
        <v>168</v>
      </c>
      <c r="E191" s="48">
        <v>16000</v>
      </c>
      <c r="F191" s="441"/>
      <c r="G191" s="517"/>
      <c r="H191" s="441"/>
      <c r="I191" s="441"/>
      <c r="J191" s="441"/>
      <c r="K191" s="531"/>
      <c r="L191" s="531"/>
      <c r="M191" s="531"/>
      <c r="N191" s="461">
        <f>SUM(M191*100)/E191</f>
        <v>0</v>
      </c>
    </row>
    <row r="192" spans="1:14">
      <c r="A192" s="784"/>
      <c r="B192" s="567" t="s">
        <v>1055</v>
      </c>
      <c r="C192" s="757"/>
      <c r="D192" s="754"/>
      <c r="E192" s="48"/>
      <c r="F192" s="441"/>
      <c r="G192" s="517"/>
      <c r="H192" s="441"/>
      <c r="I192" s="441"/>
      <c r="J192" s="441"/>
      <c r="K192" s="531"/>
      <c r="L192" s="531"/>
      <c r="M192" s="531"/>
      <c r="N192" s="461"/>
    </row>
    <row r="193" spans="1:14">
      <c r="A193" s="784"/>
      <c r="B193" s="567" t="s">
        <v>1056</v>
      </c>
      <c r="C193" s="757"/>
      <c r="D193" s="693"/>
      <c r="E193" s="48"/>
      <c r="F193" s="441"/>
      <c r="G193" s="517"/>
      <c r="H193" s="441"/>
      <c r="I193" s="441"/>
      <c r="J193" s="441"/>
      <c r="K193" s="531"/>
      <c r="L193" s="531"/>
      <c r="M193" s="531"/>
      <c r="N193" s="461"/>
    </row>
    <row r="194" spans="1:14" ht="37.5">
      <c r="A194" s="784"/>
      <c r="B194" s="566" t="s">
        <v>1057</v>
      </c>
      <c r="C194" s="758">
        <v>1</v>
      </c>
      <c r="D194" s="726" t="s">
        <v>176</v>
      </c>
      <c r="E194" s="48">
        <v>2650</v>
      </c>
      <c r="F194" s="441"/>
      <c r="G194" s="517"/>
      <c r="H194" s="441"/>
      <c r="I194" s="441"/>
      <c r="J194" s="441"/>
      <c r="K194" s="531"/>
      <c r="L194" s="531"/>
      <c r="M194" s="531"/>
      <c r="N194" s="461">
        <f>SUM(M194*100)/E194</f>
        <v>0</v>
      </c>
    </row>
    <row r="195" spans="1:14" ht="37.5">
      <c r="A195" s="784"/>
      <c r="B195" s="566" t="s">
        <v>1058</v>
      </c>
      <c r="C195" s="758">
        <v>1</v>
      </c>
      <c r="D195" s="726" t="s">
        <v>176</v>
      </c>
      <c r="E195" s="48">
        <v>2650</v>
      </c>
      <c r="F195" s="441"/>
      <c r="G195" s="517"/>
      <c r="H195" s="441"/>
      <c r="I195" s="441"/>
      <c r="J195" s="441"/>
      <c r="K195" s="531"/>
      <c r="L195" s="531"/>
      <c r="M195" s="531"/>
      <c r="N195" s="461">
        <f>SUM(M195*100)/E195</f>
        <v>0</v>
      </c>
    </row>
    <row r="196" spans="1:14" ht="23.25">
      <c r="A196" s="784"/>
      <c r="B196" s="566" t="s">
        <v>796</v>
      </c>
      <c r="C196" s="755"/>
      <c r="D196" s="754"/>
      <c r="E196" s="48"/>
      <c r="F196" s="441"/>
      <c r="G196" s="517"/>
      <c r="H196" s="441"/>
      <c r="I196" s="441"/>
      <c r="J196" s="441"/>
      <c r="K196" s="531"/>
      <c r="L196" s="531"/>
      <c r="M196" s="531"/>
      <c r="N196" s="461"/>
    </row>
    <row r="197" spans="1:14">
      <c r="A197" s="784"/>
      <c r="B197" s="567" t="s">
        <v>1059</v>
      </c>
      <c r="C197" s="756">
        <v>1</v>
      </c>
      <c r="D197" s="458" t="s">
        <v>7</v>
      </c>
      <c r="E197" s="48">
        <v>3000</v>
      </c>
      <c r="F197" s="441"/>
      <c r="G197" s="517"/>
      <c r="H197" s="441"/>
      <c r="I197" s="441"/>
      <c r="J197" s="441"/>
      <c r="K197" s="531"/>
      <c r="L197" s="531"/>
      <c r="M197" s="531"/>
      <c r="N197" s="461">
        <f>SUM(M197*100)/E197</f>
        <v>0</v>
      </c>
    </row>
    <row r="198" spans="1:14">
      <c r="A198" s="784"/>
      <c r="B198" s="444" t="s">
        <v>1060</v>
      </c>
      <c r="C198" s="497">
        <v>1</v>
      </c>
      <c r="D198" s="458" t="s">
        <v>7</v>
      </c>
      <c r="E198" s="48">
        <v>2750</v>
      </c>
      <c r="F198" s="441"/>
      <c r="G198" s="517"/>
      <c r="H198" s="441"/>
      <c r="I198" s="441"/>
      <c r="J198" s="441"/>
      <c r="K198" s="531"/>
      <c r="L198" s="531"/>
      <c r="M198" s="531"/>
      <c r="N198" s="461">
        <f>SUM(M198*100)/E198</f>
        <v>0</v>
      </c>
    </row>
    <row r="199" spans="1:14">
      <c r="A199" s="784"/>
      <c r="B199" s="459" t="s">
        <v>1061</v>
      </c>
      <c r="C199" s="763">
        <v>1</v>
      </c>
      <c r="D199" s="458" t="s">
        <v>7</v>
      </c>
      <c r="E199" s="48">
        <v>3000</v>
      </c>
      <c r="F199" s="441"/>
      <c r="G199" s="517"/>
      <c r="H199" s="441"/>
      <c r="I199" s="441"/>
      <c r="J199" s="441"/>
      <c r="K199" s="531"/>
      <c r="L199" s="531"/>
      <c r="M199" s="531"/>
      <c r="N199" s="461">
        <f>SUM(M199*100)/E199</f>
        <v>0</v>
      </c>
    </row>
    <row r="200" spans="1:14" ht="37.5">
      <c r="A200" s="784"/>
      <c r="B200" s="566" t="s">
        <v>1062</v>
      </c>
      <c r="C200" s="758">
        <v>1</v>
      </c>
      <c r="D200" s="458" t="s">
        <v>7</v>
      </c>
      <c r="E200" s="48">
        <v>700</v>
      </c>
      <c r="F200" s="441"/>
      <c r="G200" s="517"/>
      <c r="H200" s="441"/>
      <c r="I200" s="441"/>
      <c r="J200" s="441"/>
      <c r="K200" s="531"/>
      <c r="L200" s="531"/>
      <c r="M200" s="531"/>
      <c r="N200" s="461">
        <f>SUM(M200*100)/E200</f>
        <v>0</v>
      </c>
    </row>
    <row r="201" spans="1:14" ht="21.75" customHeight="1">
      <c r="A201" s="924" t="s">
        <v>858</v>
      </c>
      <c r="B201" s="925"/>
      <c r="C201" s="925"/>
      <c r="D201" s="925"/>
      <c r="E201" s="925"/>
      <c r="F201" s="925"/>
      <c r="G201" s="925"/>
      <c r="H201" s="925"/>
      <c r="I201" s="925"/>
      <c r="J201" s="925"/>
      <c r="K201" s="925"/>
      <c r="L201" s="925"/>
      <c r="M201" s="925"/>
      <c r="N201" s="926"/>
    </row>
    <row r="202" spans="1:14">
      <c r="A202" s="783">
        <v>30</v>
      </c>
      <c r="B202" s="247" t="s">
        <v>353</v>
      </c>
      <c r="C202" s="505">
        <v>270</v>
      </c>
      <c r="D202" s="505" t="s">
        <v>168</v>
      </c>
      <c r="E202" s="505">
        <v>366750</v>
      </c>
      <c r="F202" s="245" t="s">
        <v>169</v>
      </c>
      <c r="G202" s="245" t="s">
        <v>932</v>
      </c>
      <c r="H202" s="783">
        <v>2</v>
      </c>
      <c r="I202" s="783">
        <v>2</v>
      </c>
      <c r="J202" s="783">
        <v>2</v>
      </c>
      <c r="K202" s="556"/>
      <c r="L202" s="558">
        <v>30</v>
      </c>
      <c r="M202" s="474">
        <f>SUM(M203:M226)</f>
        <v>103970</v>
      </c>
      <c r="N202" s="460">
        <f>SUM(M202*100)/E202</f>
        <v>28.349011588275392</v>
      </c>
    </row>
    <row r="203" spans="1:14">
      <c r="A203" s="315"/>
      <c r="B203" s="45" t="s">
        <v>1065</v>
      </c>
      <c r="C203" s="547"/>
      <c r="D203" s="447"/>
      <c r="E203" s="447"/>
      <c r="F203" s="453"/>
      <c r="G203" s="486"/>
      <c r="H203" s="453"/>
      <c r="I203" s="453"/>
      <c r="J203" s="453"/>
      <c r="K203" s="531"/>
      <c r="L203" s="531"/>
      <c r="M203" s="531"/>
      <c r="N203" s="531"/>
    </row>
    <row r="204" spans="1:14">
      <c r="A204" s="315"/>
      <c r="B204" s="38" t="s">
        <v>1066</v>
      </c>
      <c r="C204" s="782">
        <v>270</v>
      </c>
      <c r="D204" s="448" t="s">
        <v>300</v>
      </c>
      <c r="E204" s="448">
        <v>81000</v>
      </c>
      <c r="F204" s="453"/>
      <c r="G204" s="486"/>
      <c r="H204" s="453"/>
      <c r="I204" s="453"/>
      <c r="J204" s="453"/>
      <c r="K204" s="531"/>
      <c r="L204" s="531"/>
      <c r="M204" s="531">
        <v>61200</v>
      </c>
      <c r="N204" s="461">
        <f>SUM(M204*100)/E204</f>
        <v>75.555555555555557</v>
      </c>
    </row>
    <row r="205" spans="1:14">
      <c r="A205" s="315"/>
      <c r="B205" s="38" t="s">
        <v>1067</v>
      </c>
      <c r="C205" s="782"/>
      <c r="D205" s="765"/>
      <c r="E205" s="448"/>
      <c r="F205" s="453"/>
      <c r="G205" s="486"/>
      <c r="H205" s="453"/>
      <c r="I205" s="453"/>
      <c r="J205" s="453"/>
      <c r="K205" s="531"/>
      <c r="L205" s="531"/>
      <c r="M205" s="531"/>
      <c r="N205" s="461"/>
    </row>
    <row r="206" spans="1:14">
      <c r="A206" s="315"/>
      <c r="B206" s="38" t="s">
        <v>1068</v>
      </c>
      <c r="C206" s="782">
        <v>9</v>
      </c>
      <c r="D206" s="357" t="s">
        <v>198</v>
      </c>
      <c r="E206" s="448">
        <v>81000</v>
      </c>
      <c r="F206" s="453"/>
      <c r="G206" s="486"/>
      <c r="H206" s="453"/>
      <c r="I206" s="453"/>
      <c r="J206" s="453"/>
      <c r="K206" s="531"/>
      <c r="L206" s="531"/>
      <c r="M206" s="531">
        <v>15000</v>
      </c>
      <c r="N206" s="461">
        <f>SUM(M206*100)/E206</f>
        <v>18.518518518518519</v>
      </c>
    </row>
    <row r="207" spans="1:14">
      <c r="A207" s="315"/>
      <c r="B207" s="38" t="s">
        <v>1069</v>
      </c>
      <c r="C207" s="782"/>
      <c r="D207" s="357"/>
      <c r="E207" s="448"/>
      <c r="F207" s="453"/>
      <c r="G207" s="486"/>
      <c r="H207" s="453"/>
      <c r="I207" s="453"/>
      <c r="J207" s="453"/>
      <c r="K207" s="531"/>
      <c r="L207" s="531"/>
      <c r="M207" s="531"/>
      <c r="N207" s="531"/>
    </row>
    <row r="208" spans="1:14" ht="37.5">
      <c r="A208" s="315"/>
      <c r="B208" s="38" t="s">
        <v>1070</v>
      </c>
      <c r="C208" s="782">
        <v>18</v>
      </c>
      <c r="D208" s="357" t="s">
        <v>168</v>
      </c>
      <c r="E208" s="448">
        <v>6000</v>
      </c>
      <c r="F208" s="453"/>
      <c r="G208" s="486"/>
      <c r="H208" s="453"/>
      <c r="I208" s="453"/>
      <c r="J208" s="453"/>
      <c r="K208" s="531"/>
      <c r="L208" s="531"/>
      <c r="M208" s="531">
        <v>6000</v>
      </c>
      <c r="N208" s="461">
        <f>SUM(M208*100)/E208</f>
        <v>100</v>
      </c>
    </row>
    <row r="209" spans="1:16" ht="37.5">
      <c r="A209" s="315"/>
      <c r="B209" s="38" t="s">
        <v>1071</v>
      </c>
      <c r="C209" s="782">
        <v>5</v>
      </c>
      <c r="D209" s="357" t="s">
        <v>168</v>
      </c>
      <c r="E209" s="448">
        <v>950</v>
      </c>
      <c r="F209" s="453"/>
      <c r="G209" s="486"/>
      <c r="H209" s="453"/>
      <c r="I209" s="453"/>
      <c r="J209" s="453"/>
      <c r="K209" s="531"/>
      <c r="L209" s="531"/>
      <c r="M209" s="531"/>
      <c r="N209" s="461">
        <f>SUM(M209*100)/E209</f>
        <v>0</v>
      </c>
    </row>
    <row r="210" spans="1:16" ht="37.5">
      <c r="A210" s="315"/>
      <c r="B210" s="38" t="s">
        <v>1072</v>
      </c>
      <c r="C210" s="782">
        <v>90</v>
      </c>
      <c r="D210" s="448" t="s">
        <v>168</v>
      </c>
      <c r="E210" s="448">
        <v>18000</v>
      </c>
      <c r="F210" s="453"/>
      <c r="G210" s="486"/>
      <c r="H210" s="453"/>
      <c r="I210" s="453"/>
      <c r="J210" s="453"/>
      <c r="K210" s="531"/>
      <c r="L210" s="531"/>
      <c r="M210" s="531">
        <v>13470</v>
      </c>
      <c r="N210" s="461">
        <f>SUM(M210*100)/E210</f>
        <v>74.833333333333329</v>
      </c>
      <c r="P210" s="471"/>
    </row>
    <row r="211" spans="1:16">
      <c r="A211" s="315"/>
      <c r="B211" s="38" t="s">
        <v>1073</v>
      </c>
      <c r="C211" s="782">
        <v>1</v>
      </c>
      <c r="D211" s="448" t="s">
        <v>198</v>
      </c>
      <c r="E211" s="448">
        <v>3000</v>
      </c>
      <c r="F211" s="453"/>
      <c r="G211" s="486"/>
      <c r="H211" s="453"/>
      <c r="I211" s="453"/>
      <c r="J211" s="453"/>
      <c r="K211" s="531"/>
      <c r="L211" s="531"/>
      <c r="M211" s="531"/>
      <c r="N211" s="461">
        <f>SUM(M211*100)/E211</f>
        <v>0</v>
      </c>
    </row>
    <row r="212" spans="1:16" ht="37.5">
      <c r="A212" s="315"/>
      <c r="B212" s="57" t="s">
        <v>1074</v>
      </c>
      <c r="C212" s="496"/>
      <c r="D212" s="448" t="s">
        <v>82</v>
      </c>
      <c r="E212" s="448"/>
      <c r="F212" s="453"/>
      <c r="G212" s="486"/>
      <c r="H212" s="453"/>
      <c r="I212" s="453"/>
      <c r="J212" s="453"/>
      <c r="K212" s="531"/>
      <c r="L212" s="531"/>
      <c r="M212" s="531"/>
      <c r="N212" s="461"/>
    </row>
    <row r="213" spans="1:16">
      <c r="A213" s="315"/>
      <c r="B213" s="57" t="s">
        <v>1075</v>
      </c>
      <c r="C213" s="454">
        <v>1</v>
      </c>
      <c r="D213" s="448" t="s">
        <v>1089</v>
      </c>
      <c r="E213" s="448">
        <v>12000</v>
      </c>
      <c r="F213" s="453"/>
      <c r="G213" s="486"/>
      <c r="H213" s="453"/>
      <c r="I213" s="453"/>
      <c r="J213" s="453"/>
      <c r="K213" s="531"/>
      <c r="L213" s="531"/>
      <c r="M213" s="531">
        <v>4500</v>
      </c>
      <c r="N213" s="461">
        <f>SUM(M213*100)/E213</f>
        <v>37.5</v>
      </c>
    </row>
    <row r="214" spans="1:16">
      <c r="A214" s="315"/>
      <c r="B214" s="57" t="s">
        <v>1076</v>
      </c>
      <c r="C214" s="454">
        <v>1</v>
      </c>
      <c r="D214" s="44" t="s">
        <v>284</v>
      </c>
      <c r="E214" s="448">
        <v>16000</v>
      </c>
      <c r="F214" s="453"/>
      <c r="G214" s="486"/>
      <c r="H214" s="453"/>
      <c r="I214" s="453"/>
      <c r="J214" s="453"/>
      <c r="K214" s="531"/>
      <c r="L214" s="531"/>
      <c r="M214" s="531"/>
      <c r="N214" s="461">
        <f>SUM(M214*100)/E214</f>
        <v>0</v>
      </c>
    </row>
    <row r="215" spans="1:16">
      <c r="A215" s="315"/>
      <c r="B215" s="45" t="s">
        <v>1077</v>
      </c>
      <c r="C215" s="547"/>
      <c r="D215" s="44"/>
      <c r="E215" s="448"/>
      <c r="F215" s="453"/>
      <c r="G215" s="486"/>
      <c r="H215" s="453"/>
      <c r="I215" s="453"/>
      <c r="J215" s="453"/>
      <c r="K215" s="531"/>
      <c r="L215" s="531"/>
      <c r="M215" s="531"/>
      <c r="N215" s="461"/>
    </row>
    <row r="216" spans="1:16">
      <c r="A216" s="315"/>
      <c r="B216" s="45" t="s">
        <v>1078</v>
      </c>
      <c r="C216" s="492">
        <v>9</v>
      </c>
      <c r="D216" s="44" t="s">
        <v>1089</v>
      </c>
      <c r="E216" s="448">
        <v>45000</v>
      </c>
      <c r="F216" s="453"/>
      <c r="G216" s="486"/>
      <c r="H216" s="453"/>
      <c r="I216" s="453"/>
      <c r="J216" s="453"/>
      <c r="K216" s="531"/>
      <c r="L216" s="531"/>
      <c r="M216" s="531"/>
      <c r="N216" s="461">
        <f>SUM(M216*100)/E216</f>
        <v>0</v>
      </c>
    </row>
    <row r="217" spans="1:16">
      <c r="A217" s="315"/>
      <c r="B217" s="45" t="s">
        <v>1079</v>
      </c>
      <c r="C217" s="547"/>
      <c r="D217" s="44"/>
      <c r="E217" s="448"/>
      <c r="F217" s="453"/>
      <c r="G217" s="486"/>
      <c r="H217" s="453"/>
      <c r="I217" s="453"/>
      <c r="J217" s="453"/>
      <c r="K217" s="531"/>
      <c r="L217" s="531"/>
      <c r="M217" s="531"/>
      <c r="N217" s="531"/>
    </row>
    <row r="218" spans="1:16">
      <c r="A218" s="315"/>
      <c r="B218" s="429" t="s">
        <v>1080</v>
      </c>
      <c r="C218" s="785">
        <v>43</v>
      </c>
      <c r="D218" s="53" t="s">
        <v>284</v>
      </c>
      <c r="E218" s="448">
        <v>17200</v>
      </c>
      <c r="F218" s="453"/>
      <c r="G218" s="486"/>
      <c r="H218" s="453"/>
      <c r="I218" s="453"/>
      <c r="J218" s="453"/>
      <c r="K218" s="531"/>
      <c r="L218" s="531"/>
      <c r="M218" s="531"/>
      <c r="N218" s="461">
        <f>SUM(M218*100)/E218</f>
        <v>0</v>
      </c>
    </row>
    <row r="219" spans="1:16">
      <c r="A219" s="315"/>
      <c r="B219" s="57" t="s">
        <v>1081</v>
      </c>
      <c r="C219" s="496"/>
      <c r="D219" s="48"/>
      <c r="E219" s="448"/>
      <c r="F219" s="453"/>
      <c r="G219" s="486"/>
      <c r="H219" s="453"/>
      <c r="I219" s="453"/>
      <c r="J219" s="453"/>
      <c r="K219" s="531"/>
      <c r="L219" s="531"/>
      <c r="M219" s="531"/>
      <c r="N219" s="531"/>
    </row>
    <row r="220" spans="1:16">
      <c r="A220" s="315"/>
      <c r="B220" s="57" t="s">
        <v>1082</v>
      </c>
      <c r="C220" s="496"/>
      <c r="D220" s="53"/>
      <c r="E220" s="448"/>
      <c r="F220" s="453"/>
      <c r="G220" s="486"/>
      <c r="H220" s="453"/>
      <c r="I220" s="453"/>
      <c r="J220" s="453"/>
      <c r="K220" s="531"/>
      <c r="L220" s="531"/>
      <c r="M220" s="531"/>
      <c r="N220" s="461"/>
    </row>
    <row r="221" spans="1:16">
      <c r="A221" s="315"/>
      <c r="B221" s="57" t="s">
        <v>1083</v>
      </c>
      <c r="C221" s="454">
        <v>1</v>
      </c>
      <c r="D221" s="48" t="s">
        <v>213</v>
      </c>
      <c r="E221" s="448">
        <v>5000</v>
      </c>
      <c r="F221" s="453"/>
      <c r="G221" s="486"/>
      <c r="H221" s="453"/>
      <c r="I221" s="453"/>
      <c r="J221" s="453"/>
      <c r="K221" s="531"/>
      <c r="L221" s="531"/>
      <c r="M221" s="531"/>
      <c r="N221" s="461">
        <f>SUM(M221*100)/E221</f>
        <v>0</v>
      </c>
    </row>
    <row r="222" spans="1:16" ht="37.5">
      <c r="A222" s="315"/>
      <c r="B222" s="57" t="s">
        <v>1084</v>
      </c>
      <c r="C222" s="496"/>
      <c r="D222" s="48"/>
      <c r="E222" s="448"/>
      <c r="F222" s="453"/>
      <c r="G222" s="486"/>
      <c r="H222" s="453"/>
      <c r="I222" s="453"/>
      <c r="J222" s="453"/>
      <c r="K222" s="531"/>
      <c r="L222" s="531"/>
      <c r="M222" s="531"/>
      <c r="N222" s="461"/>
    </row>
    <row r="223" spans="1:16">
      <c r="A223" s="315"/>
      <c r="B223" s="57" t="s">
        <v>1085</v>
      </c>
      <c r="C223" s="454">
        <v>4</v>
      </c>
      <c r="D223" s="48" t="s">
        <v>307</v>
      </c>
      <c r="E223" s="448">
        <v>40000</v>
      </c>
      <c r="F223" s="453"/>
      <c r="G223" s="486"/>
      <c r="H223" s="453"/>
      <c r="I223" s="453"/>
      <c r="J223" s="453"/>
      <c r="K223" s="531"/>
      <c r="L223" s="531"/>
      <c r="M223" s="531">
        <v>3800</v>
      </c>
      <c r="N223" s="461">
        <f>SUM(M223*100)/E223</f>
        <v>9.5</v>
      </c>
    </row>
    <row r="224" spans="1:16">
      <c r="A224" s="315"/>
      <c r="B224" s="57" t="s">
        <v>1086</v>
      </c>
      <c r="C224" s="496"/>
      <c r="D224" s="766"/>
      <c r="E224" s="448"/>
      <c r="F224" s="453"/>
      <c r="G224" s="486"/>
      <c r="H224" s="453"/>
      <c r="I224" s="453"/>
      <c r="J224" s="453"/>
      <c r="K224" s="531"/>
      <c r="L224" s="531"/>
      <c r="M224" s="531"/>
      <c r="N224" s="531"/>
    </row>
    <row r="225" spans="1:14">
      <c r="A225" s="315"/>
      <c r="B225" s="57" t="s">
        <v>1087</v>
      </c>
      <c r="C225" s="454">
        <v>1</v>
      </c>
      <c r="D225" s="766" t="s">
        <v>7</v>
      </c>
      <c r="E225" s="448">
        <v>33600</v>
      </c>
      <c r="F225" s="453"/>
      <c r="G225" s="486"/>
      <c r="H225" s="453"/>
      <c r="I225" s="453"/>
      <c r="J225" s="453"/>
      <c r="K225" s="531"/>
      <c r="L225" s="531"/>
      <c r="M225" s="531"/>
      <c r="N225" s="461">
        <f>SUM(M225*100)/E225</f>
        <v>0</v>
      </c>
    </row>
    <row r="226" spans="1:14">
      <c r="A226" s="315"/>
      <c r="B226" s="57" t="s">
        <v>1088</v>
      </c>
      <c r="C226" s="454">
        <v>1</v>
      </c>
      <c r="D226" s="766" t="s">
        <v>7</v>
      </c>
      <c r="E226" s="448">
        <v>8000</v>
      </c>
      <c r="F226" s="453"/>
      <c r="G226" s="486"/>
      <c r="H226" s="453"/>
      <c r="I226" s="453"/>
      <c r="J226" s="453"/>
      <c r="K226" s="531"/>
      <c r="L226" s="531"/>
      <c r="M226" s="531"/>
      <c r="N226" s="461">
        <f>SUM(M226*100)/E226</f>
        <v>0</v>
      </c>
    </row>
    <row r="227" spans="1:14" ht="21.75" customHeight="1">
      <c r="A227" s="924" t="s">
        <v>859</v>
      </c>
      <c r="B227" s="925"/>
      <c r="C227" s="925"/>
      <c r="D227" s="925"/>
      <c r="E227" s="925"/>
      <c r="F227" s="925"/>
      <c r="G227" s="925"/>
      <c r="H227" s="925"/>
      <c r="I227" s="925"/>
      <c r="J227" s="925"/>
      <c r="K227" s="925"/>
      <c r="L227" s="925"/>
      <c r="M227" s="925"/>
      <c r="N227" s="926"/>
    </row>
    <row r="228" spans="1:14">
      <c r="A228" s="469">
        <v>31</v>
      </c>
      <c r="B228" s="51" t="s">
        <v>655</v>
      </c>
      <c r="C228" s="46">
        <v>130</v>
      </c>
      <c r="D228" s="46" t="s">
        <v>168</v>
      </c>
      <c r="E228" s="46">
        <v>100000</v>
      </c>
      <c r="F228" s="49" t="s">
        <v>169</v>
      </c>
      <c r="G228" s="245" t="s">
        <v>932</v>
      </c>
      <c r="H228" s="469">
        <v>1</v>
      </c>
      <c r="I228" s="469">
        <v>2</v>
      </c>
      <c r="J228" s="469">
        <v>1</v>
      </c>
      <c r="K228" s="556"/>
      <c r="L228" s="558">
        <v>10</v>
      </c>
      <c r="M228" s="474">
        <f>SUM(M229:M237)</f>
        <v>10500</v>
      </c>
      <c r="N228" s="460">
        <f>SUM(M228*100)/E228</f>
        <v>10.5</v>
      </c>
    </row>
    <row r="229" spans="1:14">
      <c r="A229" s="315"/>
      <c r="B229" s="38" t="s">
        <v>812</v>
      </c>
      <c r="C229" s="782"/>
      <c r="D229" s="753"/>
      <c r="E229" s="53"/>
      <c r="F229" s="453"/>
      <c r="G229" s="486"/>
      <c r="H229" s="453"/>
      <c r="I229" s="453"/>
      <c r="J229" s="453"/>
      <c r="K229" s="531"/>
      <c r="L229" s="531"/>
      <c r="M229" s="531"/>
      <c r="N229" s="531"/>
    </row>
    <row r="230" spans="1:14">
      <c r="A230" s="315"/>
      <c r="B230" s="574" t="s">
        <v>860</v>
      </c>
      <c r="C230" s="762"/>
      <c r="D230" s="786"/>
      <c r="E230" s="53"/>
      <c r="F230" s="453"/>
      <c r="G230" s="486"/>
      <c r="H230" s="453"/>
      <c r="I230" s="453"/>
      <c r="J230" s="453"/>
      <c r="K230" s="531"/>
      <c r="L230" s="531"/>
      <c r="M230" s="531"/>
      <c r="N230" s="531"/>
    </row>
    <row r="231" spans="1:14">
      <c r="A231" s="315"/>
      <c r="B231" s="574" t="s">
        <v>1091</v>
      </c>
      <c r="C231" s="762">
        <v>40</v>
      </c>
      <c r="D231" s="753" t="s">
        <v>168</v>
      </c>
      <c r="E231" s="53">
        <v>56000</v>
      </c>
      <c r="F231" s="453"/>
      <c r="G231" s="486"/>
      <c r="H231" s="453"/>
      <c r="I231" s="453"/>
      <c r="J231" s="453"/>
      <c r="K231" s="531"/>
      <c r="L231" s="531"/>
      <c r="M231" s="531"/>
      <c r="N231" s="461">
        <f>SUM(M231*100)/E231</f>
        <v>0</v>
      </c>
    </row>
    <row r="232" spans="1:14">
      <c r="A232" s="315"/>
      <c r="B232" s="38" t="s">
        <v>1092</v>
      </c>
      <c r="C232" s="782"/>
      <c r="D232" s="753"/>
      <c r="E232" s="53"/>
      <c r="F232" s="453"/>
      <c r="G232" s="486"/>
      <c r="H232" s="453"/>
      <c r="I232" s="453"/>
      <c r="J232" s="453"/>
      <c r="K232" s="531"/>
      <c r="L232" s="531"/>
      <c r="M232" s="535"/>
      <c r="N232" s="461"/>
    </row>
    <row r="233" spans="1:14">
      <c r="A233" s="315"/>
      <c r="B233" s="574" t="s">
        <v>861</v>
      </c>
      <c r="C233" s="762"/>
      <c r="D233" s="753"/>
      <c r="E233" s="53"/>
      <c r="F233" s="453"/>
      <c r="G233" s="486"/>
      <c r="H233" s="453"/>
      <c r="I233" s="453"/>
      <c r="J233" s="453"/>
      <c r="K233" s="531"/>
      <c r="L233" s="531"/>
      <c r="M233" s="535"/>
      <c r="N233" s="461"/>
    </row>
    <row r="234" spans="1:14">
      <c r="A234" s="315"/>
      <c r="B234" s="574" t="s">
        <v>862</v>
      </c>
      <c r="C234" s="762"/>
      <c r="D234" s="752"/>
      <c r="E234" s="53"/>
      <c r="F234" s="453"/>
      <c r="G234" s="486"/>
      <c r="H234" s="453"/>
      <c r="I234" s="453"/>
      <c r="J234" s="453"/>
      <c r="K234" s="531"/>
      <c r="L234" s="531"/>
      <c r="M234" s="535"/>
      <c r="N234" s="531"/>
    </row>
    <row r="235" spans="1:14">
      <c r="A235" s="315"/>
      <c r="B235" s="574" t="s">
        <v>863</v>
      </c>
      <c r="C235" s="762">
        <v>90</v>
      </c>
      <c r="D235" s="767" t="s">
        <v>168</v>
      </c>
      <c r="E235" s="53">
        <v>13500</v>
      </c>
      <c r="F235" s="453"/>
      <c r="G235" s="486"/>
      <c r="H235" s="453"/>
      <c r="I235" s="453"/>
      <c r="J235" s="453"/>
      <c r="K235" s="531"/>
      <c r="L235" s="531"/>
      <c r="M235" s="531">
        <v>7500</v>
      </c>
      <c r="N235" s="461">
        <f>SUM(M235*100)/E235</f>
        <v>55.555555555555557</v>
      </c>
    </row>
    <row r="236" spans="1:14">
      <c r="A236" s="315"/>
      <c r="B236" s="574" t="s">
        <v>864</v>
      </c>
      <c r="C236" s="762">
        <v>90</v>
      </c>
      <c r="D236" s="767" t="s">
        <v>168</v>
      </c>
      <c r="E236" s="53">
        <v>13500</v>
      </c>
      <c r="F236" s="453"/>
      <c r="G236" s="486"/>
      <c r="H236" s="453"/>
      <c r="I236" s="453"/>
      <c r="J236" s="453"/>
      <c r="K236" s="531"/>
      <c r="L236" s="531"/>
      <c r="M236" s="531">
        <v>3000</v>
      </c>
      <c r="N236" s="461">
        <f>SUM(M236*100)/E236</f>
        <v>22.222222222222221</v>
      </c>
    </row>
    <row r="237" spans="1:14">
      <c r="A237" s="315"/>
      <c r="B237" s="57" t="s">
        <v>884</v>
      </c>
      <c r="C237" s="454">
        <v>1</v>
      </c>
      <c r="D237" s="752" t="s">
        <v>7</v>
      </c>
      <c r="E237" s="53">
        <v>17000</v>
      </c>
      <c r="F237" s="453"/>
      <c r="G237" s="486"/>
      <c r="H237" s="453"/>
      <c r="I237" s="453"/>
      <c r="J237" s="453"/>
      <c r="K237" s="531"/>
      <c r="L237" s="531"/>
      <c r="M237" s="531"/>
      <c r="N237" s="461">
        <f>SUM(M237*100)/E237</f>
        <v>0</v>
      </c>
    </row>
    <row r="238" spans="1:14">
      <c r="A238" s="927" t="s">
        <v>820</v>
      </c>
      <c r="B238" s="928"/>
      <c r="C238" s="928"/>
      <c r="D238" s="928"/>
      <c r="E238" s="928"/>
      <c r="F238" s="928"/>
      <c r="G238" s="928"/>
      <c r="H238" s="928"/>
      <c r="I238" s="928"/>
      <c r="J238" s="928"/>
      <c r="K238" s="928"/>
      <c r="L238" s="928"/>
      <c r="M238" s="928"/>
      <c r="N238" s="929"/>
    </row>
    <row r="239" spans="1:14" ht="21.75" customHeight="1">
      <c r="A239" s="924" t="s">
        <v>848</v>
      </c>
      <c r="B239" s="925"/>
      <c r="C239" s="925"/>
      <c r="D239" s="925"/>
      <c r="E239" s="925"/>
      <c r="F239" s="925"/>
      <c r="G239" s="925"/>
      <c r="H239" s="925"/>
      <c r="I239" s="925"/>
      <c r="J239" s="925"/>
      <c r="K239" s="925"/>
      <c r="L239" s="925"/>
      <c r="M239" s="925"/>
      <c r="N239" s="926"/>
    </row>
    <row r="240" spans="1:14" ht="37.5">
      <c r="A240" s="469">
        <v>32</v>
      </c>
      <c r="B240" s="51" t="s">
        <v>1093</v>
      </c>
      <c r="C240" s="46">
        <v>74</v>
      </c>
      <c r="D240" s="46" t="s">
        <v>869</v>
      </c>
      <c r="E240" s="46">
        <v>111000</v>
      </c>
      <c r="F240" s="49" t="s">
        <v>169</v>
      </c>
      <c r="G240" s="245" t="s">
        <v>932</v>
      </c>
      <c r="H240" s="469">
        <v>3</v>
      </c>
      <c r="I240" s="469">
        <v>2</v>
      </c>
      <c r="J240" s="469">
        <v>3</v>
      </c>
      <c r="K240" s="556"/>
      <c r="L240" s="558">
        <v>80</v>
      </c>
      <c r="M240" s="474">
        <f>SUM(M241)</f>
        <v>88800</v>
      </c>
      <c r="N240" s="460">
        <f>SUM(M240*100)/E240</f>
        <v>80</v>
      </c>
    </row>
    <row r="241" spans="1:15" ht="37.5">
      <c r="A241" s="315"/>
      <c r="B241" s="57" t="s">
        <v>1094</v>
      </c>
      <c r="C241" s="454">
        <v>74</v>
      </c>
      <c r="D241" s="44" t="s">
        <v>869</v>
      </c>
      <c r="E241" s="53">
        <v>111000</v>
      </c>
      <c r="F241" s="453"/>
      <c r="G241" s="487"/>
      <c r="H241" s="453"/>
      <c r="I241" s="453"/>
      <c r="J241" s="453"/>
      <c r="K241" s="531"/>
      <c r="L241" s="531"/>
      <c r="M241" s="531">
        <v>88800</v>
      </c>
      <c r="N241" s="461">
        <f>SUM(M241*100)/E241</f>
        <v>80</v>
      </c>
      <c r="O241" s="149" t="s">
        <v>1109</v>
      </c>
    </row>
    <row r="242" spans="1:15">
      <c r="A242" s="927" t="s">
        <v>818</v>
      </c>
      <c r="B242" s="928"/>
      <c r="C242" s="928"/>
      <c r="D242" s="928"/>
      <c r="E242" s="928"/>
      <c r="F242" s="928"/>
      <c r="G242" s="928"/>
      <c r="H242" s="928"/>
      <c r="I242" s="928"/>
      <c r="J242" s="928"/>
      <c r="K242" s="928"/>
      <c r="L242" s="928"/>
      <c r="M242" s="928"/>
      <c r="N242" s="929"/>
    </row>
    <row r="243" spans="1:15" ht="21.75" customHeight="1">
      <c r="A243" s="924" t="s">
        <v>771</v>
      </c>
      <c r="B243" s="925"/>
      <c r="C243" s="925"/>
      <c r="D243" s="925"/>
      <c r="E243" s="925"/>
      <c r="F243" s="925"/>
      <c r="G243" s="925"/>
      <c r="H243" s="925"/>
      <c r="I243" s="925"/>
      <c r="J243" s="925"/>
      <c r="K243" s="925"/>
      <c r="L243" s="925"/>
      <c r="M243" s="925"/>
      <c r="N243" s="926"/>
    </row>
    <row r="244" spans="1:15" ht="37.5">
      <c r="A244" s="469">
        <v>33</v>
      </c>
      <c r="B244" s="51" t="s">
        <v>918</v>
      </c>
      <c r="C244" s="46">
        <v>1</v>
      </c>
      <c r="D244" s="46" t="s">
        <v>213</v>
      </c>
      <c r="E244" s="46">
        <v>37400</v>
      </c>
      <c r="F244" s="49" t="s">
        <v>169</v>
      </c>
      <c r="G244" s="245" t="s">
        <v>932</v>
      </c>
      <c r="H244" s="783">
        <v>2</v>
      </c>
      <c r="I244" s="783">
        <v>2</v>
      </c>
      <c r="J244" s="783">
        <v>2</v>
      </c>
      <c r="K244" s="556"/>
      <c r="L244" s="558"/>
      <c r="M244" s="474">
        <f>SUM(M245)</f>
        <v>0</v>
      </c>
      <c r="N244" s="460">
        <f>SUM(M244*100)/E244</f>
        <v>0</v>
      </c>
    </row>
    <row r="245" spans="1:15">
      <c r="A245" s="315"/>
      <c r="B245" s="57" t="s">
        <v>1095</v>
      </c>
      <c r="C245" s="454">
        <v>1</v>
      </c>
      <c r="D245" s="44" t="s">
        <v>213</v>
      </c>
      <c r="E245" s="53">
        <v>37400</v>
      </c>
      <c r="F245" s="453"/>
      <c r="G245" s="487"/>
      <c r="H245" s="453"/>
      <c r="I245" s="453"/>
      <c r="J245" s="453"/>
      <c r="K245" s="531"/>
      <c r="L245" s="531"/>
      <c r="M245" s="531">
        <v>0</v>
      </c>
      <c r="N245" s="461">
        <f>SUM(M245*100)/E245</f>
        <v>0</v>
      </c>
    </row>
    <row r="246" spans="1:15" ht="21.75" customHeight="1">
      <c r="A246" s="918" t="s">
        <v>820</v>
      </c>
      <c r="B246" s="919"/>
      <c r="C246" s="919"/>
      <c r="D246" s="919"/>
      <c r="E246" s="919"/>
      <c r="F246" s="919"/>
      <c r="G246" s="919"/>
      <c r="H246" s="919"/>
      <c r="I246" s="919"/>
      <c r="J246" s="919"/>
      <c r="K246" s="919"/>
      <c r="L246" s="919"/>
      <c r="M246" s="919"/>
      <c r="N246" s="920"/>
    </row>
    <row r="247" spans="1:15" ht="21.75" customHeight="1">
      <c r="A247" s="1027" t="s">
        <v>1097</v>
      </c>
      <c r="B247" s="922"/>
      <c r="C247" s="922"/>
      <c r="D247" s="922"/>
      <c r="E247" s="922"/>
      <c r="F247" s="922"/>
      <c r="G247" s="922"/>
      <c r="H247" s="922"/>
      <c r="I247" s="922"/>
      <c r="J247" s="922"/>
      <c r="K247" s="922"/>
      <c r="L247" s="922"/>
      <c r="M247" s="922"/>
      <c r="N247" s="923"/>
    </row>
    <row r="248" spans="1:15">
      <c r="A248" s="469">
        <v>34</v>
      </c>
      <c r="B248" s="51" t="s">
        <v>1098</v>
      </c>
      <c r="C248" s="46">
        <v>2</v>
      </c>
      <c r="D248" s="46" t="s">
        <v>284</v>
      </c>
      <c r="E248" s="46">
        <v>29000</v>
      </c>
      <c r="F248" s="49" t="s">
        <v>169</v>
      </c>
      <c r="G248" s="245" t="s">
        <v>932</v>
      </c>
      <c r="H248" s="469">
        <v>2</v>
      </c>
      <c r="I248" s="469">
        <v>2</v>
      </c>
      <c r="J248" s="469">
        <v>2</v>
      </c>
      <c r="K248" s="556"/>
      <c r="L248" s="182"/>
      <c r="M248" s="474">
        <f>SUM(M249:M251)</f>
        <v>0</v>
      </c>
      <c r="N248" s="460">
        <f>SUM(M248*100)/E248</f>
        <v>0</v>
      </c>
    </row>
    <row r="249" spans="1:15">
      <c r="A249" s="315"/>
      <c r="B249" s="45" t="s">
        <v>1099</v>
      </c>
      <c r="C249" s="492">
        <v>1</v>
      </c>
      <c r="D249" s="53" t="s">
        <v>284</v>
      </c>
      <c r="E249" s="53">
        <v>18000</v>
      </c>
      <c r="F249" s="453"/>
      <c r="G249" s="487"/>
      <c r="H249" s="453"/>
      <c r="I249" s="453"/>
      <c r="J249" s="453"/>
      <c r="K249" s="531"/>
      <c r="L249" s="142"/>
      <c r="M249" s="531">
        <v>0</v>
      </c>
      <c r="N249" s="461">
        <f>SUM(M249*100)/E249</f>
        <v>0</v>
      </c>
    </row>
    <row r="250" spans="1:15">
      <c r="A250" s="315"/>
      <c r="B250" s="45" t="s">
        <v>1100</v>
      </c>
      <c r="C250" s="492">
        <v>1</v>
      </c>
      <c r="D250" s="53" t="s">
        <v>284</v>
      </c>
      <c r="E250" s="53">
        <v>5000</v>
      </c>
      <c r="F250" s="453"/>
      <c r="G250" s="487"/>
      <c r="H250" s="453"/>
      <c r="I250" s="453"/>
      <c r="J250" s="453"/>
      <c r="K250" s="531"/>
      <c r="L250" s="142"/>
      <c r="M250" s="531">
        <v>0</v>
      </c>
      <c r="N250" s="461">
        <f>SUM(M250*100)/E250</f>
        <v>0</v>
      </c>
    </row>
    <row r="251" spans="1:15">
      <c r="A251" s="315"/>
      <c r="B251" s="45" t="s">
        <v>1101</v>
      </c>
      <c r="C251" s="492">
        <v>1</v>
      </c>
      <c r="D251" s="53" t="s">
        <v>284</v>
      </c>
      <c r="E251" s="53">
        <v>6000</v>
      </c>
      <c r="F251" s="453"/>
      <c r="G251" s="487"/>
      <c r="H251" s="453"/>
      <c r="I251" s="453"/>
      <c r="J251" s="453"/>
      <c r="K251" s="531"/>
      <c r="L251" s="142"/>
      <c r="M251" s="531">
        <v>0</v>
      </c>
      <c r="N251" s="461">
        <f>SUM(M251*100)/E251</f>
        <v>0</v>
      </c>
    </row>
    <row r="252" spans="1:15" ht="21.75" customHeight="1">
      <c r="A252" s="921" t="s">
        <v>770</v>
      </c>
      <c r="B252" s="922"/>
      <c r="C252" s="922"/>
      <c r="D252" s="922"/>
      <c r="E252" s="922"/>
      <c r="F252" s="922"/>
      <c r="G252" s="922"/>
      <c r="H252" s="922"/>
      <c r="I252" s="922"/>
      <c r="J252" s="922"/>
      <c r="K252" s="922"/>
      <c r="L252" s="922"/>
      <c r="M252" s="922"/>
      <c r="N252" s="923"/>
    </row>
    <row r="253" spans="1:15">
      <c r="A253" s="469">
        <v>35</v>
      </c>
      <c r="B253" s="51" t="s">
        <v>1102</v>
      </c>
      <c r="C253" s="46">
        <v>32</v>
      </c>
      <c r="D253" s="46" t="s">
        <v>168</v>
      </c>
      <c r="E253" s="46">
        <v>49600</v>
      </c>
      <c r="F253" s="49" t="s">
        <v>169</v>
      </c>
      <c r="G253" s="245" t="s">
        <v>932</v>
      </c>
      <c r="H253" s="469">
        <v>2</v>
      </c>
      <c r="I253" s="469">
        <v>2</v>
      </c>
      <c r="J253" s="469">
        <v>2</v>
      </c>
      <c r="K253" s="556"/>
      <c r="L253" s="182">
        <v>10</v>
      </c>
      <c r="M253" s="474">
        <f>SUM(M254:M256)</f>
        <v>4800</v>
      </c>
      <c r="N253" s="460">
        <f>SUM(M253*100)/E253</f>
        <v>9.67741935483871</v>
      </c>
    </row>
    <row r="254" spans="1:15" ht="37.5">
      <c r="A254" s="315"/>
      <c r="B254" s="45" t="s">
        <v>1103</v>
      </c>
      <c r="C254" s="492">
        <v>32</v>
      </c>
      <c r="D254" s="44" t="s">
        <v>168</v>
      </c>
      <c r="E254" s="53">
        <v>5440</v>
      </c>
      <c r="F254" s="453"/>
      <c r="G254" s="487"/>
      <c r="H254" s="453"/>
      <c r="I254" s="453"/>
      <c r="J254" s="453"/>
      <c r="K254" s="531"/>
      <c r="L254" s="142"/>
      <c r="M254" s="531">
        <v>4800</v>
      </c>
      <c r="N254" s="461">
        <f>SUM(M254*100)/E254</f>
        <v>88.235294117647058</v>
      </c>
    </row>
    <row r="255" spans="1:15">
      <c r="A255" s="315"/>
      <c r="B255" s="45" t="s">
        <v>991</v>
      </c>
      <c r="C255" s="492">
        <v>32</v>
      </c>
      <c r="D255" s="44" t="s">
        <v>245</v>
      </c>
      <c r="E255" s="53">
        <v>43200</v>
      </c>
      <c r="F255" s="453"/>
      <c r="G255" s="487"/>
      <c r="H255" s="453"/>
      <c r="I255" s="453"/>
      <c r="J255" s="453"/>
      <c r="K255" s="531"/>
      <c r="L255" s="142"/>
      <c r="M255" s="531">
        <v>0</v>
      </c>
      <c r="N255" s="461">
        <f>SUM(M255*100)/E255</f>
        <v>0</v>
      </c>
    </row>
    <row r="256" spans="1:15">
      <c r="A256" s="315"/>
      <c r="B256" s="45" t="s">
        <v>884</v>
      </c>
      <c r="C256" s="492">
        <v>1</v>
      </c>
      <c r="D256" s="44" t="s">
        <v>7</v>
      </c>
      <c r="E256" s="53">
        <v>960</v>
      </c>
      <c r="F256" s="453"/>
      <c r="G256" s="487"/>
      <c r="H256" s="453"/>
      <c r="I256" s="453"/>
      <c r="J256" s="453"/>
      <c r="K256" s="531"/>
      <c r="L256" s="142"/>
      <c r="M256" s="531">
        <v>0</v>
      </c>
      <c r="N256" s="461">
        <f>SUM(M256*100)/E256</f>
        <v>0</v>
      </c>
    </row>
    <row r="257" spans="1:14">
      <c r="A257" s="528" t="s">
        <v>3</v>
      </c>
      <c r="B257" s="528" t="s">
        <v>1107</v>
      </c>
      <c r="C257" s="528"/>
      <c r="D257" s="528"/>
      <c r="E257" s="532">
        <v>4112105</v>
      </c>
      <c r="F257" s="528"/>
      <c r="G257" s="528"/>
      <c r="H257" s="528"/>
      <c r="I257" s="528"/>
      <c r="J257" s="528"/>
      <c r="K257" s="533"/>
      <c r="L257" s="534"/>
      <c r="M257" s="533">
        <f>SUM(M10:M12,M16,M26,M30,M35,M41,M53,M58,M66,M71,M75,M79,M83,M90,M95,M105,M108,M111,M126,M131,M135,M139,M142,M146,M152,M162,M171,M202,M228,M240,M244,M248,M253)</f>
        <v>1719445</v>
      </c>
      <c r="N257" s="562">
        <f>SUM(M257*100)/E257</f>
        <v>41.814228965456863</v>
      </c>
    </row>
  </sheetData>
  <mergeCells count="54">
    <mergeCell ref="A238:N238"/>
    <mergeCell ref="A242:N242"/>
    <mergeCell ref="A28:N28"/>
    <mergeCell ref="A15:N15"/>
    <mergeCell ref="A1:N1"/>
    <mergeCell ref="A2:N2"/>
    <mergeCell ref="A3:N3"/>
    <mergeCell ref="A4:N4"/>
    <mergeCell ref="A5:N5"/>
    <mergeCell ref="H6:H8"/>
    <mergeCell ref="A34:N34"/>
    <mergeCell ref="A14:N14"/>
    <mergeCell ref="A6:A8"/>
    <mergeCell ref="E6:E8"/>
    <mergeCell ref="A9:N9"/>
    <mergeCell ref="C7:C8"/>
    <mergeCell ref="D7:D8"/>
    <mergeCell ref="K7:L7"/>
    <mergeCell ref="M7:N7"/>
    <mergeCell ref="B6:B8"/>
    <mergeCell ref="F6:F8"/>
    <mergeCell ref="G6:G8"/>
    <mergeCell ref="I6:I8"/>
    <mergeCell ref="J6:J8"/>
    <mergeCell ref="K6:N6"/>
    <mergeCell ref="C6:D6"/>
    <mergeCell ref="A13:N13"/>
    <mergeCell ref="A246:N246"/>
    <mergeCell ref="A247:N247"/>
    <mergeCell ref="A252:N252"/>
    <mergeCell ref="A243:N243"/>
    <mergeCell ref="A239:N239"/>
    <mergeCell ref="A227:N227"/>
    <mergeCell ref="A201:N201"/>
    <mergeCell ref="A170:N170"/>
    <mergeCell ref="A169:N169"/>
    <mergeCell ref="A130:N130"/>
    <mergeCell ref="A129:N129"/>
    <mergeCell ref="A125:N125"/>
    <mergeCell ref="A107:N107"/>
    <mergeCell ref="A104:N104"/>
    <mergeCell ref="A161:N161"/>
    <mergeCell ref="A151:N151"/>
    <mergeCell ref="A150:N150"/>
    <mergeCell ref="A29:N29"/>
    <mergeCell ref="A160:N160"/>
    <mergeCell ref="A124:N124"/>
    <mergeCell ref="A52:N52"/>
    <mergeCell ref="A57:N57"/>
    <mergeCell ref="A65:N65"/>
    <mergeCell ref="A110:N110"/>
    <mergeCell ref="A40:N40"/>
    <mergeCell ref="A89:N89"/>
    <mergeCell ref="A94:N94"/>
  </mergeCells>
  <printOptions horizontalCentered="1"/>
  <pageMargins left="0.23622047244094491" right="0.21205357142857142" top="0.55118110236220474" bottom="0" header="0.15748031496062992" footer="0.31496062992125984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P38"/>
  <sheetViews>
    <sheetView view="pageBreakPreview" topLeftCell="A28" zoomScaleNormal="100" zoomScaleSheetLayoutView="100" zoomScalePageLayoutView="70" workbookViewId="0">
      <selection activeCell="L29" sqref="L29"/>
    </sheetView>
  </sheetViews>
  <sheetFormatPr defaultRowHeight="18.75"/>
  <cols>
    <col min="1" max="1" width="5.85546875" style="707" customWidth="1"/>
    <col min="2" max="2" width="43.28515625" style="36" customWidth="1"/>
    <col min="3" max="3" width="5" style="709" customWidth="1"/>
    <col min="4" max="4" width="6.7109375" style="709" customWidth="1"/>
    <col min="5" max="5" width="9.7109375" style="709" customWidth="1"/>
    <col min="6" max="6" width="9.42578125" style="709" customWidth="1"/>
    <col min="7" max="7" width="10.28515625" style="709" customWidth="1"/>
    <col min="8" max="16384" width="9.140625" style="36"/>
  </cols>
  <sheetData>
    <row r="1" spans="1:13" s="66" customFormat="1" ht="18.75" customHeight="1">
      <c r="A1" s="218" t="s">
        <v>443</v>
      </c>
      <c r="B1" s="218" t="s">
        <v>444</v>
      </c>
      <c r="C1" s="219" t="s">
        <v>445</v>
      </c>
      <c r="D1" s="220"/>
      <c r="E1" s="218" t="s">
        <v>447</v>
      </c>
      <c r="F1" s="218" t="s">
        <v>448</v>
      </c>
      <c r="G1" s="222" t="s">
        <v>450</v>
      </c>
      <c r="I1" s="551">
        <v>1</v>
      </c>
      <c r="J1" s="550">
        <v>2</v>
      </c>
      <c r="K1" s="778">
        <v>3</v>
      </c>
      <c r="L1" s="779">
        <v>4</v>
      </c>
      <c r="M1" s="552">
        <v>5</v>
      </c>
    </row>
    <row r="2" spans="1:13" s="66" customFormat="1" ht="38.25" customHeight="1">
      <c r="A2" s="702">
        <v>1</v>
      </c>
      <c r="B2" s="771" t="s">
        <v>930</v>
      </c>
      <c r="C2" s="702">
        <v>60</v>
      </c>
      <c r="D2" s="702" t="s">
        <v>168</v>
      </c>
      <c r="E2" s="555">
        <v>340500</v>
      </c>
      <c r="F2" s="298" t="s">
        <v>432</v>
      </c>
      <c r="G2" s="705">
        <v>2</v>
      </c>
      <c r="I2" s="710"/>
      <c r="J2" s="555">
        <v>340500</v>
      </c>
      <c r="K2" s="710"/>
      <c r="L2" s="710"/>
      <c r="M2" s="710"/>
    </row>
    <row r="3" spans="1:13" s="66" customFormat="1" ht="41.25" customHeight="1">
      <c r="A3" s="702">
        <v>2</v>
      </c>
      <c r="B3" s="771" t="s">
        <v>933</v>
      </c>
      <c r="C3" s="702">
        <v>60</v>
      </c>
      <c r="D3" s="702" t="s">
        <v>168</v>
      </c>
      <c r="E3" s="555">
        <v>311800</v>
      </c>
      <c r="F3" s="298" t="s">
        <v>432</v>
      </c>
      <c r="G3" s="705">
        <v>2</v>
      </c>
      <c r="I3" s="710"/>
      <c r="J3" s="555">
        <v>311800</v>
      </c>
      <c r="K3" s="710"/>
      <c r="L3" s="710"/>
      <c r="M3" s="710"/>
    </row>
    <row r="4" spans="1:13" s="66" customFormat="1" ht="37.5" customHeight="1">
      <c r="A4" s="702">
        <v>3</v>
      </c>
      <c r="B4" s="771" t="s">
        <v>935</v>
      </c>
      <c r="C4" s="702">
        <v>50</v>
      </c>
      <c r="D4" s="702" t="s">
        <v>168</v>
      </c>
      <c r="E4" s="555">
        <v>276200</v>
      </c>
      <c r="F4" s="298" t="s">
        <v>432</v>
      </c>
      <c r="G4" s="705">
        <v>2</v>
      </c>
      <c r="I4" s="710"/>
      <c r="J4" s="555">
        <v>276200</v>
      </c>
      <c r="K4" s="710"/>
      <c r="L4" s="710"/>
      <c r="M4" s="710"/>
    </row>
    <row r="5" spans="1:13" s="66" customFormat="1">
      <c r="A5" s="491">
        <v>4</v>
      </c>
      <c r="B5" s="247" t="s">
        <v>937</v>
      </c>
      <c r="C5" s="491">
        <v>90</v>
      </c>
      <c r="D5" s="55" t="s">
        <v>168</v>
      </c>
      <c r="E5" s="55">
        <v>38600</v>
      </c>
      <c r="F5" s="245" t="s">
        <v>169</v>
      </c>
      <c r="G5" s="706">
        <v>1</v>
      </c>
      <c r="I5" s="55">
        <v>38600</v>
      </c>
      <c r="J5" s="710"/>
      <c r="K5" s="710"/>
      <c r="L5" s="710"/>
      <c r="M5" s="710"/>
    </row>
    <row r="6" spans="1:13" s="66" customFormat="1" ht="37.5">
      <c r="A6" s="703">
        <v>5</v>
      </c>
      <c r="B6" s="525" t="s">
        <v>834</v>
      </c>
      <c r="C6" s="268">
        <v>30</v>
      </c>
      <c r="D6" s="268" t="s">
        <v>168</v>
      </c>
      <c r="E6" s="268">
        <v>22200</v>
      </c>
      <c r="F6" s="348" t="s">
        <v>169</v>
      </c>
      <c r="G6" s="703">
        <v>5</v>
      </c>
      <c r="I6" s="710"/>
      <c r="J6" s="710"/>
      <c r="K6" s="710"/>
      <c r="L6" s="710"/>
      <c r="M6" s="268">
        <v>22200</v>
      </c>
    </row>
    <row r="7" spans="1:13" s="66" customFormat="1">
      <c r="A7" s="705">
        <v>6</v>
      </c>
      <c r="B7" s="254" t="s">
        <v>836</v>
      </c>
      <c r="C7" s="246">
        <v>75</v>
      </c>
      <c r="D7" s="246" t="s">
        <v>168</v>
      </c>
      <c r="E7" s="246">
        <v>49800</v>
      </c>
      <c r="F7" s="290" t="s">
        <v>169</v>
      </c>
      <c r="G7" s="705">
        <v>2</v>
      </c>
      <c r="I7" s="710"/>
      <c r="J7" s="246">
        <v>49800</v>
      </c>
      <c r="K7" s="710"/>
      <c r="L7" s="710"/>
      <c r="M7" s="710"/>
    </row>
    <row r="8" spans="1:13" s="66" customFormat="1">
      <c r="A8" s="705">
        <v>7</v>
      </c>
      <c r="B8" s="254" t="s">
        <v>944</v>
      </c>
      <c r="C8" s="246">
        <v>218</v>
      </c>
      <c r="D8" s="246" t="s">
        <v>168</v>
      </c>
      <c r="E8" s="246">
        <v>163500</v>
      </c>
      <c r="F8" s="290" t="s">
        <v>169</v>
      </c>
      <c r="G8" s="705">
        <v>2</v>
      </c>
      <c r="I8" s="710"/>
      <c r="J8" s="246">
        <v>163500</v>
      </c>
      <c r="K8" s="710"/>
      <c r="L8" s="710"/>
      <c r="M8" s="710"/>
    </row>
    <row r="9" spans="1:13" s="66" customFormat="1" ht="37.5">
      <c r="A9" s="705">
        <v>8</v>
      </c>
      <c r="B9" s="254" t="s">
        <v>757</v>
      </c>
      <c r="C9" s="246">
        <v>50</v>
      </c>
      <c r="D9" s="246" t="s">
        <v>168</v>
      </c>
      <c r="E9" s="246">
        <v>100000</v>
      </c>
      <c r="F9" s="290" t="s">
        <v>169</v>
      </c>
      <c r="G9" s="705">
        <v>2</v>
      </c>
      <c r="I9" s="710"/>
      <c r="J9" s="246">
        <v>100000</v>
      </c>
      <c r="K9" s="710"/>
      <c r="L9" s="710"/>
      <c r="M9" s="710"/>
    </row>
    <row r="10" spans="1:13" s="66" customFormat="1">
      <c r="A10" s="705">
        <v>9</v>
      </c>
      <c r="B10" s="254" t="s">
        <v>963</v>
      </c>
      <c r="C10" s="246">
        <v>124</v>
      </c>
      <c r="D10" s="246" t="s">
        <v>168</v>
      </c>
      <c r="E10" s="246">
        <v>34100</v>
      </c>
      <c r="F10" s="290" t="s">
        <v>169</v>
      </c>
      <c r="G10" s="705">
        <v>2</v>
      </c>
      <c r="I10" s="710"/>
      <c r="J10" s="246">
        <v>34100</v>
      </c>
      <c r="K10" s="710"/>
      <c r="L10" s="710"/>
      <c r="M10" s="710"/>
    </row>
    <row r="11" spans="1:13" s="66" customFormat="1">
      <c r="A11" s="705">
        <v>10</v>
      </c>
      <c r="B11" s="254" t="s">
        <v>291</v>
      </c>
      <c r="C11" s="246">
        <v>37</v>
      </c>
      <c r="D11" s="246" t="s">
        <v>284</v>
      </c>
      <c r="E11" s="246">
        <v>257800</v>
      </c>
      <c r="F11" s="290" t="s">
        <v>169</v>
      </c>
      <c r="G11" s="705">
        <v>2</v>
      </c>
      <c r="I11" s="710"/>
      <c r="J11" s="246">
        <v>257800</v>
      </c>
      <c r="K11" s="710"/>
      <c r="L11" s="710"/>
      <c r="M11" s="710"/>
    </row>
    <row r="12" spans="1:13" s="66" customFormat="1">
      <c r="A12" s="705">
        <v>11</v>
      </c>
      <c r="B12" s="254" t="s">
        <v>647</v>
      </c>
      <c r="C12" s="516">
        <v>52</v>
      </c>
      <c r="D12" s="516" t="s">
        <v>168</v>
      </c>
      <c r="E12" s="516">
        <v>63400</v>
      </c>
      <c r="F12" s="290" t="s">
        <v>169</v>
      </c>
      <c r="G12" s="705">
        <v>2</v>
      </c>
      <c r="I12" s="710"/>
      <c r="J12" s="516">
        <v>63400</v>
      </c>
      <c r="K12" s="710"/>
      <c r="L12" s="710"/>
      <c r="M12" s="710"/>
    </row>
    <row r="13" spans="1:13" s="66" customFormat="1">
      <c r="A13" s="705">
        <v>12</v>
      </c>
      <c r="B13" s="254" t="s">
        <v>841</v>
      </c>
      <c r="C13" s="246">
        <v>50</v>
      </c>
      <c r="D13" s="246" t="s">
        <v>168</v>
      </c>
      <c r="E13" s="246">
        <v>22500</v>
      </c>
      <c r="F13" s="290" t="s">
        <v>169</v>
      </c>
      <c r="G13" s="705">
        <v>2</v>
      </c>
      <c r="I13" s="710"/>
      <c r="J13" s="246">
        <v>22500</v>
      </c>
      <c r="K13" s="710"/>
      <c r="L13" s="710"/>
      <c r="M13" s="710"/>
    </row>
    <row r="14" spans="1:13" s="66" customFormat="1">
      <c r="A14" s="705">
        <v>13</v>
      </c>
      <c r="B14" s="254" t="s">
        <v>980</v>
      </c>
      <c r="C14" s="246">
        <v>30</v>
      </c>
      <c r="D14" s="246" t="s">
        <v>168</v>
      </c>
      <c r="E14" s="246">
        <v>39680</v>
      </c>
      <c r="F14" s="290" t="s">
        <v>169</v>
      </c>
      <c r="G14" s="705">
        <v>2</v>
      </c>
      <c r="I14" s="710"/>
      <c r="J14" s="246">
        <v>39680</v>
      </c>
      <c r="K14" s="710"/>
      <c r="L14" s="710"/>
      <c r="M14" s="710"/>
    </row>
    <row r="15" spans="1:13" s="66" customFormat="1">
      <c r="A15" s="705">
        <v>14</v>
      </c>
      <c r="B15" s="254" t="s">
        <v>843</v>
      </c>
      <c r="C15" s="246">
        <v>125</v>
      </c>
      <c r="D15" s="246" t="s">
        <v>168</v>
      </c>
      <c r="E15" s="246">
        <v>79000</v>
      </c>
      <c r="F15" s="290" t="s">
        <v>169</v>
      </c>
      <c r="G15" s="705">
        <v>2</v>
      </c>
      <c r="I15" s="710"/>
      <c r="J15" s="246">
        <v>79000</v>
      </c>
      <c r="K15" s="710"/>
      <c r="L15" s="710"/>
      <c r="M15" s="710"/>
    </row>
    <row r="16" spans="1:13" s="66" customFormat="1" ht="37.5">
      <c r="A16" s="705">
        <v>15</v>
      </c>
      <c r="B16" s="254" t="s">
        <v>798</v>
      </c>
      <c r="C16" s="246">
        <v>80</v>
      </c>
      <c r="D16" s="246" t="s">
        <v>168</v>
      </c>
      <c r="E16" s="246">
        <v>287000</v>
      </c>
      <c r="F16" s="290" t="s">
        <v>169</v>
      </c>
      <c r="G16" s="705">
        <v>2</v>
      </c>
      <c r="I16" s="710"/>
      <c r="J16" s="246">
        <v>287000</v>
      </c>
      <c r="K16" s="710"/>
      <c r="L16" s="710"/>
      <c r="M16" s="710"/>
    </row>
    <row r="17" spans="1:13" s="66" customFormat="1">
      <c r="A17" s="705">
        <v>16</v>
      </c>
      <c r="B17" s="254" t="s">
        <v>756</v>
      </c>
      <c r="C17" s="246">
        <v>500</v>
      </c>
      <c r="D17" s="246" t="s">
        <v>168</v>
      </c>
      <c r="E17" s="246">
        <v>775000</v>
      </c>
      <c r="F17" s="290" t="s">
        <v>169</v>
      </c>
      <c r="G17" s="705">
        <v>2</v>
      </c>
      <c r="I17" s="710"/>
      <c r="J17" s="246">
        <v>775000</v>
      </c>
      <c r="K17" s="710"/>
      <c r="L17" s="710"/>
      <c r="M17" s="710"/>
    </row>
    <row r="18" spans="1:13" s="66" customFormat="1" ht="37.5">
      <c r="A18" s="705">
        <v>17</v>
      </c>
      <c r="B18" s="254" t="s">
        <v>994</v>
      </c>
      <c r="C18" s="246">
        <v>30</v>
      </c>
      <c r="D18" s="246" t="s">
        <v>168</v>
      </c>
      <c r="E18" s="246">
        <v>121500</v>
      </c>
      <c r="F18" s="290" t="s">
        <v>169</v>
      </c>
      <c r="G18" s="388">
        <v>2</v>
      </c>
      <c r="I18" s="710"/>
      <c r="J18" s="246">
        <v>121500</v>
      </c>
      <c r="K18" s="710"/>
      <c r="L18" s="710"/>
      <c r="M18" s="710"/>
    </row>
    <row r="19" spans="1:13" s="66" customFormat="1">
      <c r="A19" s="772">
        <v>18</v>
      </c>
      <c r="B19" s="773" t="s">
        <v>755</v>
      </c>
      <c r="C19" s="774">
        <v>22500</v>
      </c>
      <c r="D19" s="774" t="s">
        <v>402</v>
      </c>
      <c r="E19" s="774">
        <v>7425</v>
      </c>
      <c r="F19" s="775" t="s">
        <v>169</v>
      </c>
      <c r="G19" s="772">
        <v>3</v>
      </c>
      <c r="I19" s="710"/>
      <c r="J19" s="710"/>
      <c r="K19" s="774">
        <v>7425</v>
      </c>
      <c r="L19" s="710"/>
      <c r="M19" s="710"/>
    </row>
    <row r="20" spans="1:13" s="66" customFormat="1" ht="37.5">
      <c r="A20" s="388">
        <v>19</v>
      </c>
      <c r="B20" s="59" t="s">
        <v>1005</v>
      </c>
      <c r="C20" s="776">
        <v>10</v>
      </c>
      <c r="D20" s="776" t="s">
        <v>168</v>
      </c>
      <c r="E20" s="776">
        <v>2000</v>
      </c>
      <c r="F20" s="290" t="s">
        <v>169</v>
      </c>
      <c r="G20" s="388">
        <v>2</v>
      </c>
      <c r="I20" s="710"/>
      <c r="J20" s="776">
        <v>2000</v>
      </c>
      <c r="K20" s="710"/>
      <c r="L20" s="710"/>
      <c r="M20" s="710"/>
    </row>
    <row r="21" spans="1:13" s="66" customFormat="1">
      <c r="A21" s="469">
        <v>20</v>
      </c>
      <c r="B21" s="51" t="s">
        <v>410</v>
      </c>
      <c r="C21" s="720">
        <v>90</v>
      </c>
      <c r="D21" s="720" t="s">
        <v>168</v>
      </c>
      <c r="E21" s="720">
        <v>89650</v>
      </c>
      <c r="F21" s="245" t="s">
        <v>169</v>
      </c>
      <c r="G21" s="469">
        <v>1</v>
      </c>
      <c r="I21" s="720">
        <v>89650</v>
      </c>
      <c r="J21" s="710"/>
      <c r="K21" s="710"/>
      <c r="L21" s="710"/>
      <c r="M21" s="710"/>
    </row>
    <row r="22" spans="1:13" s="66" customFormat="1">
      <c r="A22" s="705">
        <v>21</v>
      </c>
      <c r="B22" s="254" t="s">
        <v>1017</v>
      </c>
      <c r="C22" s="516">
        <v>20</v>
      </c>
      <c r="D22" s="516" t="s">
        <v>168</v>
      </c>
      <c r="E22" s="516">
        <v>5000</v>
      </c>
      <c r="F22" s="290" t="s">
        <v>169</v>
      </c>
      <c r="G22" s="705">
        <v>2</v>
      </c>
      <c r="J22" s="516">
        <v>5000</v>
      </c>
      <c r="K22" s="710"/>
      <c r="L22" s="710"/>
      <c r="M22" s="710"/>
    </row>
    <row r="23" spans="1:13" s="66" customFormat="1">
      <c r="A23" s="705">
        <v>22</v>
      </c>
      <c r="B23" s="254" t="s">
        <v>754</v>
      </c>
      <c r="C23" s="516">
        <v>50</v>
      </c>
      <c r="D23" s="516" t="s">
        <v>168</v>
      </c>
      <c r="E23" s="516">
        <v>20000</v>
      </c>
      <c r="F23" s="290" t="s">
        <v>169</v>
      </c>
      <c r="G23" s="705">
        <v>2</v>
      </c>
      <c r="J23" s="516">
        <v>20000</v>
      </c>
      <c r="K23" s="710"/>
      <c r="L23" s="710"/>
      <c r="M23" s="710"/>
    </row>
    <row r="24" spans="1:13" s="66" customFormat="1">
      <c r="A24" s="650">
        <v>23</v>
      </c>
      <c r="B24" s="651" t="s">
        <v>636</v>
      </c>
      <c r="C24" s="652">
        <v>100</v>
      </c>
      <c r="D24" s="652" t="s">
        <v>168</v>
      </c>
      <c r="E24" s="652">
        <v>26000</v>
      </c>
      <c r="F24" s="653" t="s">
        <v>169</v>
      </c>
      <c r="G24" s="650">
        <v>4</v>
      </c>
      <c r="J24" s="710"/>
      <c r="K24" s="710"/>
      <c r="L24" s="652">
        <v>26000</v>
      </c>
      <c r="M24" s="710"/>
    </row>
    <row r="25" spans="1:13" s="66" customFormat="1" ht="37.5">
      <c r="A25" s="705">
        <v>24</v>
      </c>
      <c r="B25" s="254" t="s">
        <v>1020</v>
      </c>
      <c r="C25" s="516">
        <v>200</v>
      </c>
      <c r="D25" s="516" t="s">
        <v>168</v>
      </c>
      <c r="E25" s="516">
        <v>40000</v>
      </c>
      <c r="F25" s="290" t="s">
        <v>169</v>
      </c>
      <c r="G25" s="705">
        <v>2</v>
      </c>
      <c r="J25" s="516">
        <v>40000</v>
      </c>
      <c r="K25" s="710"/>
      <c r="L25" s="710"/>
      <c r="M25" s="710"/>
    </row>
    <row r="26" spans="1:13" s="66" customFormat="1">
      <c r="A26" s="706">
        <v>25</v>
      </c>
      <c r="B26" s="247" t="s">
        <v>191</v>
      </c>
      <c r="C26" s="505">
        <v>48</v>
      </c>
      <c r="D26" s="505" t="s">
        <v>168</v>
      </c>
      <c r="E26" s="505">
        <v>59200</v>
      </c>
      <c r="F26" s="245" t="s">
        <v>169</v>
      </c>
      <c r="G26" s="706">
        <v>1</v>
      </c>
      <c r="I26" s="505">
        <v>59200</v>
      </c>
      <c r="J26" s="710"/>
      <c r="K26" s="710"/>
      <c r="L26" s="710"/>
      <c r="M26" s="710"/>
    </row>
    <row r="27" spans="1:13" s="66" customFormat="1">
      <c r="A27" s="706">
        <v>26</v>
      </c>
      <c r="B27" s="247" t="s">
        <v>199</v>
      </c>
      <c r="C27" s="505">
        <v>50</v>
      </c>
      <c r="D27" s="505" t="s">
        <v>168</v>
      </c>
      <c r="E27" s="505">
        <v>20000</v>
      </c>
      <c r="F27" s="245" t="s">
        <v>169</v>
      </c>
      <c r="G27" s="706">
        <v>1</v>
      </c>
      <c r="I27" s="505">
        <v>20000</v>
      </c>
      <c r="J27" s="710"/>
      <c r="K27" s="710"/>
      <c r="L27" s="710"/>
      <c r="M27" s="710"/>
    </row>
    <row r="28" spans="1:13" s="66" customFormat="1">
      <c r="A28" s="706">
        <v>27</v>
      </c>
      <c r="B28" s="247" t="s">
        <v>1029</v>
      </c>
      <c r="C28" s="505">
        <v>10</v>
      </c>
      <c r="D28" s="505" t="s">
        <v>168</v>
      </c>
      <c r="E28" s="505">
        <v>10000</v>
      </c>
      <c r="F28" s="245" t="s">
        <v>169</v>
      </c>
      <c r="G28" s="706">
        <v>1</v>
      </c>
      <c r="I28" s="505">
        <v>10000</v>
      </c>
      <c r="J28" s="710"/>
      <c r="K28" s="710"/>
      <c r="L28" s="710"/>
      <c r="M28" s="710"/>
    </row>
    <row r="29" spans="1:13" s="66" customFormat="1">
      <c r="A29" s="650">
        <v>28</v>
      </c>
      <c r="B29" s="651" t="s">
        <v>850</v>
      </c>
      <c r="C29" s="652">
        <v>300</v>
      </c>
      <c r="D29" s="652" t="s">
        <v>168</v>
      </c>
      <c r="E29" s="652">
        <v>72500</v>
      </c>
      <c r="F29" s="653" t="s">
        <v>169</v>
      </c>
      <c r="G29" s="650">
        <v>4</v>
      </c>
      <c r="J29" s="710"/>
      <c r="K29" s="710"/>
      <c r="L29" s="652">
        <v>72500</v>
      </c>
      <c r="M29" s="710"/>
    </row>
    <row r="30" spans="1:13" s="66" customFormat="1">
      <c r="A30" s="706">
        <v>29</v>
      </c>
      <c r="B30" s="247" t="s">
        <v>827</v>
      </c>
      <c r="C30" s="55">
        <v>7</v>
      </c>
      <c r="D30" s="55" t="s">
        <v>176</v>
      </c>
      <c r="E30" s="55">
        <v>84000</v>
      </c>
      <c r="F30" s="245" t="s">
        <v>169</v>
      </c>
      <c r="G30" s="469">
        <v>1</v>
      </c>
      <c r="I30" s="55">
        <v>84000</v>
      </c>
      <c r="J30" s="710"/>
      <c r="K30" s="710"/>
      <c r="L30" s="710"/>
      <c r="M30" s="710"/>
    </row>
    <row r="31" spans="1:13" s="66" customFormat="1">
      <c r="A31" s="705">
        <v>30</v>
      </c>
      <c r="B31" s="254" t="s">
        <v>353</v>
      </c>
      <c r="C31" s="516">
        <v>270</v>
      </c>
      <c r="D31" s="516" t="s">
        <v>168</v>
      </c>
      <c r="E31" s="516">
        <v>366750</v>
      </c>
      <c r="F31" s="290" t="s">
        <v>169</v>
      </c>
      <c r="G31" s="705">
        <v>2</v>
      </c>
      <c r="J31" s="516">
        <v>366750</v>
      </c>
      <c r="K31" s="710"/>
      <c r="L31" s="710"/>
      <c r="M31" s="710"/>
    </row>
    <row r="32" spans="1:13" s="66" customFormat="1">
      <c r="A32" s="469">
        <v>31</v>
      </c>
      <c r="B32" s="51" t="s">
        <v>655</v>
      </c>
      <c r="C32" s="46">
        <v>130</v>
      </c>
      <c r="D32" s="46" t="s">
        <v>168</v>
      </c>
      <c r="E32" s="46">
        <v>100000</v>
      </c>
      <c r="F32" s="49" t="s">
        <v>169</v>
      </c>
      <c r="G32" s="469">
        <v>1</v>
      </c>
      <c r="I32" s="46">
        <v>100000</v>
      </c>
      <c r="J32" s="710"/>
      <c r="K32" s="710"/>
      <c r="L32" s="710"/>
      <c r="M32" s="710"/>
    </row>
    <row r="33" spans="1:16" s="66" customFormat="1" ht="56.25">
      <c r="A33" s="772">
        <v>32</v>
      </c>
      <c r="B33" s="773" t="s">
        <v>1093</v>
      </c>
      <c r="C33" s="774">
        <v>74</v>
      </c>
      <c r="D33" s="774" t="s">
        <v>869</v>
      </c>
      <c r="E33" s="774">
        <v>111000</v>
      </c>
      <c r="F33" s="777" t="s">
        <v>169</v>
      </c>
      <c r="G33" s="772">
        <v>3</v>
      </c>
      <c r="J33" s="710"/>
      <c r="K33" s="774">
        <v>111000</v>
      </c>
      <c r="L33" s="710"/>
      <c r="M33" s="710"/>
    </row>
    <row r="34" spans="1:16" s="66" customFormat="1" ht="37.5">
      <c r="A34" s="388">
        <v>33</v>
      </c>
      <c r="B34" s="59" t="s">
        <v>918</v>
      </c>
      <c r="C34" s="58">
        <v>1</v>
      </c>
      <c r="D34" s="58" t="s">
        <v>213</v>
      </c>
      <c r="E34" s="58">
        <v>37400</v>
      </c>
      <c r="F34" s="298" t="s">
        <v>169</v>
      </c>
      <c r="G34" s="705">
        <v>2</v>
      </c>
      <c r="J34" s="58">
        <v>37400</v>
      </c>
      <c r="K34" s="710"/>
      <c r="L34" s="710"/>
      <c r="M34" s="710"/>
    </row>
    <row r="35" spans="1:16" s="66" customFormat="1">
      <c r="A35" s="388">
        <v>34</v>
      </c>
      <c r="B35" s="59" t="s">
        <v>1098</v>
      </c>
      <c r="C35" s="58">
        <v>2</v>
      </c>
      <c r="D35" s="58" t="s">
        <v>284</v>
      </c>
      <c r="E35" s="58">
        <v>29000</v>
      </c>
      <c r="F35" s="298" t="s">
        <v>169</v>
      </c>
      <c r="G35" s="388">
        <v>2</v>
      </c>
      <c r="J35" s="58">
        <v>29000</v>
      </c>
      <c r="K35" s="710"/>
      <c r="L35" s="710"/>
      <c r="M35" s="710"/>
    </row>
    <row r="36" spans="1:16" s="66" customFormat="1">
      <c r="A36" s="388">
        <v>35</v>
      </c>
      <c r="B36" s="59" t="s">
        <v>1102</v>
      </c>
      <c r="C36" s="58">
        <v>32</v>
      </c>
      <c r="D36" s="58" t="s">
        <v>168</v>
      </c>
      <c r="E36" s="58">
        <v>49600</v>
      </c>
      <c r="F36" s="298" t="s">
        <v>169</v>
      </c>
      <c r="G36" s="388">
        <v>2</v>
      </c>
      <c r="J36" s="58">
        <v>49600</v>
      </c>
      <c r="K36" s="710"/>
      <c r="L36" s="710"/>
      <c r="M36" s="710"/>
    </row>
    <row r="37" spans="1:16">
      <c r="A37" s="563" t="s">
        <v>3</v>
      </c>
      <c r="B37" s="277" t="s">
        <v>1104</v>
      </c>
      <c r="C37" s="382"/>
      <c r="D37" s="382"/>
      <c r="E37" s="768">
        <f>SUM(E2,E3,E4,E5,E6,E7,E8,E9,E10,E11,E12,E13,E14,E15,E16,E17,E18,E19,E20,E21,E22,E23,E24,E25,E26,E27,E28,E29,E30,E31,E32,E33,E34,E35,E36)</f>
        <v>4112105</v>
      </c>
      <c r="F37" s="563"/>
      <c r="G37" s="563"/>
      <c r="I37" s="84">
        <f>SUM(I5:I36)</f>
        <v>401450</v>
      </c>
      <c r="J37" s="84">
        <f t="shared" ref="J37:M37" si="0">SUM(J5:J36)</f>
        <v>2543030</v>
      </c>
      <c r="K37" s="84">
        <f t="shared" si="0"/>
        <v>118425</v>
      </c>
      <c r="L37" s="84">
        <f t="shared" si="0"/>
        <v>98500</v>
      </c>
      <c r="M37" s="84">
        <f t="shared" si="0"/>
        <v>22200</v>
      </c>
      <c r="O37" s="84">
        <f>SUM(I37:N37)</f>
        <v>3183605</v>
      </c>
      <c r="P37" s="770"/>
    </row>
    <row r="38" spans="1:16">
      <c r="A38" s="442"/>
      <c r="B38" s="380"/>
      <c r="C38" s="381"/>
      <c r="D38" s="381"/>
      <c r="E38" s="769">
        <f>SUM(E2:E36)</f>
        <v>4112105</v>
      </c>
    </row>
  </sheetData>
  <printOptions horizontalCentered="1"/>
  <pageMargins left="0.19685039370078741" right="0" top="0.27559055118110237" bottom="0.19685039370078741" header="0.15748031496062992" footer="0.35433070866141736"/>
  <pageSetup paperSize="9" scale="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L33"/>
  <sheetViews>
    <sheetView view="pageBreakPreview" zoomScale="95" zoomScaleNormal="90" zoomScaleSheetLayoutView="95" zoomScalePageLayoutView="90" workbookViewId="0">
      <pane ySplit="1" topLeftCell="A2" activePane="bottomLeft" state="frozen"/>
      <selection pane="bottomLeft" activeCell="E15" sqref="E15"/>
    </sheetView>
  </sheetViews>
  <sheetFormatPr defaultRowHeight="21.75"/>
  <cols>
    <col min="1" max="1" width="5.85546875" style="463" customWidth="1"/>
    <col min="2" max="2" width="51.5703125" style="463" customWidth="1"/>
    <col min="3" max="3" width="10.85546875" style="463" customWidth="1"/>
    <col min="4" max="4" width="9.5703125" style="463" customWidth="1"/>
    <col min="5" max="5" width="14.5703125" style="462" customWidth="1"/>
    <col min="6" max="6" width="7.28515625" style="463" customWidth="1"/>
    <col min="7" max="7" width="11.5703125" style="463" bestFit="1" customWidth="1"/>
    <col min="8" max="8" width="13.140625" style="463" bestFit="1" customWidth="1"/>
    <col min="9" max="9" width="11.5703125" style="463" bestFit="1" customWidth="1"/>
    <col min="10" max="10" width="11.7109375" style="463" customWidth="1"/>
    <col min="11" max="11" width="10.5703125" style="463" bestFit="1" customWidth="1"/>
    <col min="12" max="12" width="13.7109375" style="463" customWidth="1"/>
    <col min="13" max="16384" width="9.140625" style="463"/>
  </cols>
  <sheetData>
    <row r="1" spans="1:12">
      <c r="A1" s="549">
        <v>4</v>
      </c>
      <c r="B1" s="254" t="s">
        <v>937</v>
      </c>
      <c r="C1" s="246">
        <v>38600</v>
      </c>
      <c r="D1" s="522">
        <v>1</v>
      </c>
      <c r="E1" s="606">
        <v>20850</v>
      </c>
      <c r="G1" s="539">
        <v>1</v>
      </c>
      <c r="H1" s="541">
        <v>2</v>
      </c>
      <c r="I1" s="465">
        <v>3</v>
      </c>
      <c r="J1" s="543">
        <v>4</v>
      </c>
      <c r="K1" s="467">
        <v>5</v>
      </c>
    </row>
    <row r="2" spans="1:12">
      <c r="A2" s="784">
        <v>5</v>
      </c>
      <c r="B2" s="1029" t="s">
        <v>834</v>
      </c>
      <c r="C2" s="246">
        <v>22200</v>
      </c>
      <c r="D2" s="703">
        <v>5</v>
      </c>
      <c r="E2" s="1030">
        <v>11100</v>
      </c>
      <c r="G2" s="540">
        <f>SUM(C1,C17,C22:C24,C26,C28)</f>
        <v>401450</v>
      </c>
      <c r="H2" s="542">
        <f>SUM(C3:C14,C16,C18:C19,C21,C27,C30:C31,C32)</f>
        <v>2543030</v>
      </c>
      <c r="I2" s="466">
        <f>SUM(C15,C29)</f>
        <v>118425</v>
      </c>
      <c r="J2" s="544">
        <f>SUM(C20,C25)</f>
        <v>98500</v>
      </c>
      <c r="K2" s="468">
        <f>SUM(C2)</f>
        <v>22200</v>
      </c>
      <c r="L2" s="464">
        <f>SUM(G2:K2)</f>
        <v>3183605</v>
      </c>
    </row>
    <row r="3" spans="1:12">
      <c r="A3" s="784">
        <v>6</v>
      </c>
      <c r="B3" s="254" t="s">
        <v>836</v>
      </c>
      <c r="C3" s="246">
        <v>49800</v>
      </c>
      <c r="D3" s="521">
        <v>2</v>
      </c>
      <c r="E3" s="1030">
        <v>28450</v>
      </c>
      <c r="G3" s="463">
        <v>7</v>
      </c>
      <c r="H3" s="463">
        <v>20</v>
      </c>
      <c r="I3" s="463">
        <v>2</v>
      </c>
      <c r="J3" s="561">
        <v>2</v>
      </c>
      <c r="K3" s="463">
        <v>1</v>
      </c>
      <c r="L3" s="463">
        <f>SUM(G3:K3)</f>
        <v>32</v>
      </c>
    </row>
    <row r="4" spans="1:12">
      <c r="A4" s="784">
        <v>7</v>
      </c>
      <c r="B4" s="254" t="s">
        <v>944</v>
      </c>
      <c r="C4" s="246">
        <v>163500</v>
      </c>
      <c r="D4" s="521">
        <v>2</v>
      </c>
      <c r="E4" s="1030">
        <v>66550</v>
      </c>
      <c r="G4" s="475">
        <f>SUM(E1,E17,E22:E24,E26,E28)</f>
        <v>88050</v>
      </c>
      <c r="H4" s="475">
        <f>SUM(E3:E14,E16,E18:E19,E21,E27,E30:E32)</f>
        <v>1192270</v>
      </c>
      <c r="I4" s="475">
        <f>SUM(E15,E29)</f>
        <v>96225</v>
      </c>
      <c r="J4" s="475">
        <f>SUM(E20,E25)</f>
        <v>39500</v>
      </c>
      <c r="K4" s="464">
        <f>SUM(E2)</f>
        <v>11100</v>
      </c>
      <c r="L4" s="462">
        <f>SUM(G4:K4)</f>
        <v>1427145</v>
      </c>
    </row>
    <row r="5" spans="1:12">
      <c r="A5" s="784">
        <v>8</v>
      </c>
      <c r="B5" s="254" t="s">
        <v>757</v>
      </c>
      <c r="C5" s="246">
        <v>100000</v>
      </c>
      <c r="D5" s="521">
        <v>2</v>
      </c>
      <c r="E5" s="535">
        <v>13750</v>
      </c>
    </row>
    <row r="6" spans="1:12">
      <c r="A6" s="784">
        <v>9</v>
      </c>
      <c r="B6" s="254" t="s">
        <v>963</v>
      </c>
      <c r="C6" s="246">
        <v>34100</v>
      </c>
      <c r="D6" s="521">
        <v>2</v>
      </c>
      <c r="E6" s="535">
        <v>21700</v>
      </c>
    </row>
    <row r="7" spans="1:12">
      <c r="A7" s="784">
        <v>10</v>
      </c>
      <c r="B7" s="254" t="s">
        <v>291</v>
      </c>
      <c r="C7" s="246">
        <v>257800</v>
      </c>
      <c r="D7" s="521">
        <v>2</v>
      </c>
      <c r="E7" s="535">
        <v>159700</v>
      </c>
    </row>
    <row r="8" spans="1:12">
      <c r="A8" s="784">
        <v>11</v>
      </c>
      <c r="B8" s="254" t="s">
        <v>647</v>
      </c>
      <c r="C8" s="516">
        <v>63400</v>
      </c>
      <c r="D8" s="521">
        <v>2</v>
      </c>
      <c r="E8" s="535">
        <v>7800</v>
      </c>
    </row>
    <row r="9" spans="1:12">
      <c r="A9" s="784">
        <v>12</v>
      </c>
      <c r="B9" s="254" t="s">
        <v>841</v>
      </c>
      <c r="C9" s="246">
        <v>22500</v>
      </c>
      <c r="D9" s="521">
        <v>2</v>
      </c>
      <c r="E9" s="535">
        <v>12500</v>
      </c>
    </row>
    <row r="10" spans="1:12">
      <c r="A10" s="784">
        <v>13</v>
      </c>
      <c r="B10" s="254" t="s">
        <v>980</v>
      </c>
      <c r="C10" s="246">
        <v>39680</v>
      </c>
      <c r="D10" s="521">
        <v>2</v>
      </c>
      <c r="E10" s="535">
        <v>4500</v>
      </c>
    </row>
    <row r="11" spans="1:12">
      <c r="A11" s="784">
        <v>14</v>
      </c>
      <c r="B11" s="254" t="s">
        <v>843</v>
      </c>
      <c r="C11" s="246">
        <v>79000</v>
      </c>
      <c r="D11" s="521">
        <v>2</v>
      </c>
      <c r="E11" s="535">
        <v>54750</v>
      </c>
    </row>
    <row r="12" spans="1:12" ht="37.5">
      <c r="A12" s="784">
        <v>15</v>
      </c>
      <c r="B12" s="254" t="s">
        <v>798</v>
      </c>
      <c r="C12" s="246">
        <v>287000</v>
      </c>
      <c r="D12" s="521">
        <v>2</v>
      </c>
      <c r="E12" s="535">
        <v>9000</v>
      </c>
    </row>
    <row r="13" spans="1:12">
      <c r="A13" s="784">
        <v>16</v>
      </c>
      <c r="B13" s="254" t="s">
        <v>756</v>
      </c>
      <c r="C13" s="246">
        <v>775000</v>
      </c>
      <c r="D13" s="521">
        <v>2</v>
      </c>
      <c r="E13" s="535">
        <v>665300</v>
      </c>
    </row>
    <row r="14" spans="1:12">
      <c r="A14" s="784">
        <v>17</v>
      </c>
      <c r="B14" s="254" t="s">
        <v>994</v>
      </c>
      <c r="C14" s="246">
        <v>121500</v>
      </c>
      <c r="D14" s="521">
        <v>2</v>
      </c>
      <c r="E14" s="535">
        <v>4500</v>
      </c>
    </row>
    <row r="15" spans="1:12">
      <c r="A15" s="388">
        <v>18</v>
      </c>
      <c r="B15" s="59" t="s">
        <v>755</v>
      </c>
      <c r="C15" s="58">
        <v>7425</v>
      </c>
      <c r="D15" s="1033">
        <v>3</v>
      </c>
      <c r="E15" s="535">
        <v>7425</v>
      </c>
    </row>
    <row r="16" spans="1:12">
      <c r="A16" s="388">
        <v>19</v>
      </c>
      <c r="B16" s="59" t="s">
        <v>1005</v>
      </c>
      <c r="C16" s="776">
        <v>2000</v>
      </c>
      <c r="D16" s="215">
        <v>2</v>
      </c>
      <c r="E16" s="535">
        <v>0</v>
      </c>
    </row>
    <row r="17" spans="1:5">
      <c r="A17" s="388">
        <v>20</v>
      </c>
      <c r="B17" s="59" t="s">
        <v>410</v>
      </c>
      <c r="C17" s="776">
        <v>89650</v>
      </c>
      <c r="D17" s="526">
        <v>1</v>
      </c>
      <c r="E17" s="535">
        <v>18500</v>
      </c>
    </row>
    <row r="18" spans="1:5">
      <c r="A18" s="784">
        <v>21</v>
      </c>
      <c r="B18" s="254" t="s">
        <v>1017</v>
      </c>
      <c r="C18" s="516">
        <v>5000</v>
      </c>
      <c r="D18" s="521">
        <v>2</v>
      </c>
      <c r="E18" s="535">
        <v>0</v>
      </c>
    </row>
    <row r="19" spans="1:5">
      <c r="A19" s="784">
        <v>22</v>
      </c>
      <c r="B19" s="254" t="s">
        <v>754</v>
      </c>
      <c r="C19" s="516">
        <v>20000</v>
      </c>
      <c r="D19" s="521">
        <v>2</v>
      </c>
      <c r="E19" s="535">
        <v>15000</v>
      </c>
    </row>
    <row r="20" spans="1:5">
      <c r="A20" s="784">
        <v>23</v>
      </c>
      <c r="B20" s="254" t="s">
        <v>636</v>
      </c>
      <c r="C20" s="516">
        <v>26000</v>
      </c>
      <c r="D20" s="787">
        <v>4</v>
      </c>
      <c r="E20" s="535">
        <v>0</v>
      </c>
    </row>
    <row r="21" spans="1:5" ht="37.5">
      <c r="A21" s="784">
        <v>24</v>
      </c>
      <c r="B21" s="254" t="s">
        <v>1020</v>
      </c>
      <c r="C21" s="516">
        <v>40000</v>
      </c>
      <c r="D21" s="521">
        <v>2</v>
      </c>
      <c r="E21" s="535">
        <v>20000</v>
      </c>
    </row>
    <row r="22" spans="1:5">
      <c r="A22" s="784">
        <v>25</v>
      </c>
      <c r="B22" s="254" t="s">
        <v>191</v>
      </c>
      <c r="C22" s="516">
        <v>59200</v>
      </c>
      <c r="D22" s="522">
        <v>1</v>
      </c>
      <c r="E22" s="535">
        <v>3600</v>
      </c>
    </row>
    <row r="23" spans="1:5">
      <c r="A23" s="784">
        <v>26</v>
      </c>
      <c r="B23" s="254" t="s">
        <v>199</v>
      </c>
      <c r="C23" s="516">
        <v>20000</v>
      </c>
      <c r="D23" s="522">
        <v>1</v>
      </c>
      <c r="E23" s="535">
        <v>9100</v>
      </c>
    </row>
    <row r="24" spans="1:5">
      <c r="A24" s="784">
        <v>27</v>
      </c>
      <c r="B24" s="254" t="s">
        <v>1029</v>
      </c>
      <c r="C24" s="516">
        <v>10000</v>
      </c>
      <c r="D24" s="522">
        <v>1</v>
      </c>
      <c r="E24" s="535">
        <v>4000</v>
      </c>
    </row>
    <row r="25" spans="1:5">
      <c r="A25" s="784">
        <v>28</v>
      </c>
      <c r="B25" s="254" t="s">
        <v>850</v>
      </c>
      <c r="C25" s="516">
        <v>72500</v>
      </c>
      <c r="D25" s="787">
        <v>4</v>
      </c>
      <c r="E25" s="535">
        <v>39500</v>
      </c>
    </row>
    <row r="26" spans="1:5">
      <c r="A26" s="784">
        <v>29</v>
      </c>
      <c r="B26" s="254" t="s">
        <v>827</v>
      </c>
      <c r="C26" s="246">
        <v>84000</v>
      </c>
      <c r="D26" s="526">
        <v>1</v>
      </c>
      <c r="E26" s="535">
        <v>21500</v>
      </c>
    </row>
    <row r="27" spans="1:5">
      <c r="A27" s="784">
        <v>30</v>
      </c>
      <c r="B27" s="254" t="s">
        <v>353</v>
      </c>
      <c r="C27" s="516">
        <v>366750</v>
      </c>
      <c r="D27" s="521">
        <v>2</v>
      </c>
      <c r="E27" s="535">
        <v>103970</v>
      </c>
    </row>
    <row r="28" spans="1:5">
      <c r="A28" s="388">
        <v>31</v>
      </c>
      <c r="B28" s="59" t="s">
        <v>655</v>
      </c>
      <c r="C28" s="58">
        <v>100000</v>
      </c>
      <c r="D28" s="526">
        <v>1</v>
      </c>
      <c r="E28" s="535">
        <v>10500</v>
      </c>
    </row>
    <row r="29" spans="1:5" ht="37.5">
      <c r="A29" s="388">
        <v>32</v>
      </c>
      <c r="B29" s="59" t="s">
        <v>1093</v>
      </c>
      <c r="C29" s="58">
        <v>111000</v>
      </c>
      <c r="D29" s="1033">
        <v>3</v>
      </c>
      <c r="E29" s="535">
        <v>88800</v>
      </c>
    </row>
    <row r="30" spans="1:5" ht="37.5">
      <c r="A30" s="388">
        <v>33</v>
      </c>
      <c r="B30" s="59" t="s">
        <v>918</v>
      </c>
      <c r="C30" s="58">
        <v>37400</v>
      </c>
      <c r="D30" s="521">
        <v>2</v>
      </c>
      <c r="E30" s="535">
        <v>0</v>
      </c>
    </row>
    <row r="31" spans="1:5">
      <c r="A31" s="388">
        <v>34</v>
      </c>
      <c r="B31" s="59" t="s">
        <v>1098</v>
      </c>
      <c r="C31" s="58">
        <v>29000</v>
      </c>
      <c r="D31" s="215">
        <v>2</v>
      </c>
      <c r="E31" s="535">
        <v>0</v>
      </c>
    </row>
    <row r="32" spans="1:5">
      <c r="A32" s="388">
        <v>35</v>
      </c>
      <c r="B32" s="59" t="s">
        <v>1102</v>
      </c>
      <c r="C32" s="58">
        <v>49600</v>
      </c>
      <c r="D32" s="215">
        <v>2</v>
      </c>
      <c r="E32" s="535">
        <v>4800</v>
      </c>
    </row>
    <row r="33" spans="1:5">
      <c r="A33" s="290" t="s">
        <v>3</v>
      </c>
      <c r="B33" s="290" t="s">
        <v>1107</v>
      </c>
      <c r="C33" s="1031">
        <v>4112105</v>
      </c>
      <c r="D33" s="290"/>
      <c r="E33" s="1032">
        <f>SUM(E1:E32)</f>
        <v>1427145</v>
      </c>
    </row>
  </sheetData>
  <printOptions horizontalCentered="1"/>
  <pageMargins left="0.23622047244094491" right="0.21205357142857142" top="0.55118110236220474" bottom="0" header="0.15748031496062992" footer="0.31496062992125984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L76"/>
  <sheetViews>
    <sheetView view="pageBreakPreview" zoomScale="95" zoomScaleNormal="90" zoomScaleSheetLayoutView="95" zoomScalePageLayoutView="90" workbookViewId="0">
      <selection activeCell="E13" sqref="E13"/>
    </sheetView>
  </sheetViews>
  <sheetFormatPr defaultRowHeight="21.75"/>
  <cols>
    <col min="1" max="1" width="5.85546875" style="149" customWidth="1"/>
    <col min="2" max="2" width="50.28515625" style="149" customWidth="1"/>
    <col min="3" max="3" width="10.85546875" style="149" customWidth="1"/>
    <col min="4" max="4" width="9.5703125" style="149" customWidth="1"/>
    <col min="5" max="5" width="14.5703125" style="449" customWidth="1"/>
    <col min="6" max="6" width="7.28515625" style="149" customWidth="1"/>
    <col min="7" max="7" width="11.5703125" style="149" bestFit="1" customWidth="1"/>
    <col min="8" max="9" width="14.28515625" style="149" bestFit="1" customWidth="1"/>
    <col min="10" max="10" width="11.5703125" style="149" bestFit="1" customWidth="1"/>
    <col min="11" max="11" width="10.5703125" style="149" bestFit="1" customWidth="1"/>
    <col min="12" max="12" width="14.28515625" style="149" bestFit="1" customWidth="1"/>
    <col min="13" max="16384" width="9.140625" style="149"/>
  </cols>
  <sheetData>
    <row r="1" spans="1:12">
      <c r="A1" s="597"/>
      <c r="B1" s="598"/>
      <c r="C1" s="598"/>
      <c r="D1" s="598"/>
      <c r="E1" s="598"/>
    </row>
    <row r="2" spans="1:12">
      <c r="A2" s="599">
        <v>1</v>
      </c>
      <c r="B2" s="596" t="s">
        <v>870</v>
      </c>
      <c r="C2" s="559">
        <v>1278500</v>
      </c>
      <c r="D2" s="521">
        <v>2</v>
      </c>
      <c r="E2" s="600">
        <v>1278500</v>
      </c>
      <c r="F2" s="560">
        <v>100</v>
      </c>
      <c r="G2" s="607">
        <v>1</v>
      </c>
      <c r="H2" s="541">
        <v>2</v>
      </c>
      <c r="I2" s="465">
        <v>3</v>
      </c>
      <c r="J2" s="543">
        <v>4</v>
      </c>
      <c r="K2" s="467">
        <v>5</v>
      </c>
      <c r="L2" s="463"/>
    </row>
    <row r="3" spans="1:12" ht="37.5">
      <c r="A3" s="599">
        <v>2</v>
      </c>
      <c r="B3" s="596" t="s">
        <v>873</v>
      </c>
      <c r="C3" s="559">
        <v>1219900</v>
      </c>
      <c r="D3" s="521">
        <v>2</v>
      </c>
      <c r="E3" s="600">
        <v>1219900</v>
      </c>
      <c r="F3" s="560">
        <v>100</v>
      </c>
      <c r="G3" s="464">
        <f>SUM(E4,E26,E28:E30,E32,E34,E46:E48,E52,E61:E62,E71)</f>
        <v>719066</v>
      </c>
      <c r="H3" s="542">
        <f>SUM(E2:E3,E6:E19,E22,E24:E25,E27,E31,E33,E35:E38,E40:E45,E49:E51,E53:E54,E57,E59:E60,E63:E70,E72:E75)</f>
        <v>70589092</v>
      </c>
      <c r="I3" s="466">
        <f>SUM(E20,E55)</f>
        <v>180277.28</v>
      </c>
      <c r="J3" s="544">
        <f>SUM(E21,E23,E56,E58)</f>
        <v>213300</v>
      </c>
      <c r="K3" s="468">
        <f>SUM(E5,E39)</f>
        <v>67804</v>
      </c>
      <c r="L3" s="464">
        <f>SUM(G3:K3)</f>
        <v>71769539.280000001</v>
      </c>
    </row>
    <row r="4" spans="1:12">
      <c r="A4" s="549">
        <v>3</v>
      </c>
      <c r="B4" s="254" t="s">
        <v>634</v>
      </c>
      <c r="C4" s="246">
        <v>59600</v>
      </c>
      <c r="D4" s="594">
        <v>1</v>
      </c>
      <c r="E4" s="606">
        <v>59600</v>
      </c>
      <c r="F4" s="142">
        <v>100</v>
      </c>
      <c r="G4" s="463">
        <v>7</v>
      </c>
      <c r="H4" s="463">
        <v>27</v>
      </c>
      <c r="I4" s="463">
        <v>2</v>
      </c>
      <c r="J4" s="561">
        <v>2</v>
      </c>
      <c r="K4" s="463">
        <v>1</v>
      </c>
      <c r="L4" s="463">
        <f>SUM(G4:K4)</f>
        <v>39</v>
      </c>
    </row>
    <row r="5" spans="1:12">
      <c r="A5" s="595">
        <v>4</v>
      </c>
      <c r="B5" s="267" t="s">
        <v>834</v>
      </c>
      <c r="C5" s="268">
        <v>42800</v>
      </c>
      <c r="D5" s="595">
        <v>5</v>
      </c>
      <c r="E5" s="608">
        <v>42800</v>
      </c>
      <c r="F5" s="620">
        <v>100</v>
      </c>
      <c r="G5" s="475">
        <f>SUM(E4,E26,E28:E30,E32,E34)</f>
        <v>483216</v>
      </c>
      <c r="H5" s="475">
        <f>SUM(E2:E3,E6:E19,E22,E24:E25,E27,E31,E33,E35:E39)</f>
        <v>5610436</v>
      </c>
      <c r="I5" s="475">
        <f>SUM(E20)</f>
        <v>160961.28</v>
      </c>
      <c r="J5" s="475">
        <f>SUM(E21,E23)</f>
        <v>140800</v>
      </c>
      <c r="K5" s="464">
        <f>SUM(E5)</f>
        <v>42800</v>
      </c>
      <c r="L5" s="462">
        <f>SUM(G5:K5)</f>
        <v>6438213.2800000003</v>
      </c>
    </row>
    <row r="6" spans="1:12">
      <c r="A6" s="521">
        <v>5</v>
      </c>
      <c r="B6" s="519" t="s">
        <v>836</v>
      </c>
      <c r="C6" s="520">
        <v>38100</v>
      </c>
      <c r="D6" s="521">
        <v>2</v>
      </c>
      <c r="E6" s="601">
        <v>35660</v>
      </c>
      <c r="F6" s="560"/>
      <c r="G6" s="463"/>
      <c r="H6" s="463"/>
      <c r="I6" s="463"/>
      <c r="J6" s="463"/>
      <c r="K6" s="463"/>
      <c r="L6" s="463"/>
    </row>
    <row r="7" spans="1:12">
      <c r="A7" s="521">
        <v>6</v>
      </c>
      <c r="B7" s="519" t="s">
        <v>645</v>
      </c>
      <c r="C7" s="520">
        <v>352000</v>
      </c>
      <c r="D7" s="521">
        <v>2</v>
      </c>
      <c r="E7" s="601">
        <v>345928</v>
      </c>
      <c r="F7" s="560"/>
    </row>
    <row r="8" spans="1:12">
      <c r="A8" s="521">
        <v>7</v>
      </c>
      <c r="B8" s="519" t="s">
        <v>757</v>
      </c>
      <c r="C8" s="520">
        <v>52500</v>
      </c>
      <c r="D8" s="521">
        <v>2</v>
      </c>
      <c r="E8" s="537">
        <v>52500</v>
      </c>
      <c r="F8" s="560">
        <v>100</v>
      </c>
    </row>
    <row r="9" spans="1:12" ht="37.5">
      <c r="A9" s="521">
        <v>8</v>
      </c>
      <c r="B9" s="519" t="s">
        <v>813</v>
      </c>
      <c r="C9" s="520">
        <v>36000</v>
      </c>
      <c r="D9" s="521">
        <v>2</v>
      </c>
      <c r="E9" s="537">
        <v>36000</v>
      </c>
      <c r="F9" s="560">
        <v>100</v>
      </c>
    </row>
    <row r="10" spans="1:12">
      <c r="A10" s="521">
        <v>9</v>
      </c>
      <c r="B10" s="519" t="s">
        <v>753</v>
      </c>
      <c r="C10" s="520">
        <v>68750</v>
      </c>
      <c r="D10" s="521">
        <v>2</v>
      </c>
      <c r="E10" s="537">
        <v>68750</v>
      </c>
      <c r="F10" s="560">
        <v>100</v>
      </c>
    </row>
    <row r="11" spans="1:12">
      <c r="A11" s="521">
        <v>10</v>
      </c>
      <c r="B11" s="519" t="s">
        <v>758</v>
      </c>
      <c r="C11" s="523">
        <v>133250</v>
      </c>
      <c r="D11" s="521">
        <v>2</v>
      </c>
      <c r="E11" s="537">
        <v>133250</v>
      </c>
      <c r="F11" s="560">
        <v>100</v>
      </c>
    </row>
    <row r="12" spans="1:12">
      <c r="A12" s="521">
        <v>11</v>
      </c>
      <c r="B12" s="519" t="s">
        <v>811</v>
      </c>
      <c r="C12" s="520">
        <v>897600</v>
      </c>
      <c r="D12" s="521">
        <v>2</v>
      </c>
      <c r="E12" s="537">
        <v>868600</v>
      </c>
      <c r="F12" s="560"/>
    </row>
    <row r="13" spans="1:12">
      <c r="A13" s="521">
        <v>12</v>
      </c>
      <c r="B13" s="519" t="s">
        <v>840</v>
      </c>
      <c r="C13" s="520">
        <v>20800</v>
      </c>
      <c r="D13" s="521">
        <v>2</v>
      </c>
      <c r="E13" s="537">
        <v>19680</v>
      </c>
      <c r="F13" s="560"/>
    </row>
    <row r="14" spans="1:12">
      <c r="A14" s="521">
        <v>13</v>
      </c>
      <c r="B14" s="519" t="s">
        <v>841</v>
      </c>
      <c r="C14" s="520">
        <v>17500</v>
      </c>
      <c r="D14" s="521">
        <v>2</v>
      </c>
      <c r="E14" s="537">
        <v>16408</v>
      </c>
      <c r="F14" s="560"/>
    </row>
    <row r="15" spans="1:12">
      <c r="A15" s="521">
        <v>14</v>
      </c>
      <c r="B15" s="519" t="s">
        <v>650</v>
      </c>
      <c r="C15" s="520">
        <v>42430</v>
      </c>
      <c r="D15" s="521">
        <v>2</v>
      </c>
      <c r="E15" s="537">
        <v>41198</v>
      </c>
      <c r="F15" s="560"/>
    </row>
    <row r="16" spans="1:12">
      <c r="A16" s="521">
        <v>15</v>
      </c>
      <c r="B16" s="519" t="s">
        <v>843</v>
      </c>
      <c r="C16" s="520">
        <v>39500</v>
      </c>
      <c r="D16" s="521">
        <v>2</v>
      </c>
      <c r="E16" s="537">
        <v>37768</v>
      </c>
      <c r="F16" s="560"/>
    </row>
    <row r="17" spans="1:6" ht="37.5">
      <c r="A17" s="521">
        <v>16</v>
      </c>
      <c r="B17" s="519" t="s">
        <v>798</v>
      </c>
      <c r="C17" s="520">
        <v>100800</v>
      </c>
      <c r="D17" s="521">
        <v>2</v>
      </c>
      <c r="E17" s="537">
        <v>99400</v>
      </c>
      <c r="F17" s="560"/>
    </row>
    <row r="18" spans="1:6">
      <c r="A18" s="521">
        <v>17</v>
      </c>
      <c r="B18" s="519" t="s">
        <v>756</v>
      </c>
      <c r="C18" s="520">
        <v>471400</v>
      </c>
      <c r="D18" s="521">
        <v>2</v>
      </c>
      <c r="E18" s="537">
        <v>464992</v>
      </c>
      <c r="F18" s="560"/>
    </row>
    <row r="19" spans="1:6">
      <c r="A19" s="521">
        <v>18</v>
      </c>
      <c r="B19" s="519" t="s">
        <v>847</v>
      </c>
      <c r="C19" s="523">
        <v>12500</v>
      </c>
      <c r="D19" s="521">
        <v>2</v>
      </c>
      <c r="E19" s="537">
        <v>12500</v>
      </c>
      <c r="F19" s="560">
        <v>100</v>
      </c>
    </row>
    <row r="20" spans="1:6">
      <c r="A20" s="609">
        <v>19</v>
      </c>
      <c r="B20" s="610" t="s">
        <v>755</v>
      </c>
      <c r="C20" s="611">
        <v>168522</v>
      </c>
      <c r="D20" s="609">
        <v>3</v>
      </c>
      <c r="E20" s="612">
        <v>160961.28</v>
      </c>
      <c r="F20" s="621"/>
    </row>
    <row r="21" spans="1:6">
      <c r="A21" s="292">
        <v>20</v>
      </c>
      <c r="B21" s="293" t="s">
        <v>850</v>
      </c>
      <c r="C21" s="524">
        <v>90000</v>
      </c>
      <c r="D21" s="292">
        <v>4</v>
      </c>
      <c r="E21" s="538">
        <v>90000</v>
      </c>
      <c r="F21" s="622">
        <v>100</v>
      </c>
    </row>
    <row r="22" spans="1:6">
      <c r="A22" s="521">
        <v>21</v>
      </c>
      <c r="B22" s="519" t="s">
        <v>754</v>
      </c>
      <c r="C22" s="523">
        <v>32500</v>
      </c>
      <c r="D22" s="521">
        <v>2</v>
      </c>
      <c r="E22" s="537">
        <v>28500</v>
      </c>
      <c r="F22" s="560"/>
    </row>
    <row r="23" spans="1:6">
      <c r="A23" s="292">
        <v>22</v>
      </c>
      <c r="B23" s="293" t="s">
        <v>636</v>
      </c>
      <c r="C23" s="524">
        <v>50800</v>
      </c>
      <c r="D23" s="292">
        <v>4</v>
      </c>
      <c r="E23" s="538">
        <v>50800</v>
      </c>
      <c r="F23" s="622">
        <v>100</v>
      </c>
    </row>
    <row r="24" spans="1:6">
      <c r="A24" s="521">
        <v>23</v>
      </c>
      <c r="B24" s="519" t="s">
        <v>199</v>
      </c>
      <c r="C24" s="523">
        <v>36500</v>
      </c>
      <c r="D24" s="521">
        <v>2</v>
      </c>
      <c r="E24" s="537">
        <v>36500</v>
      </c>
      <c r="F24" s="560">
        <v>100</v>
      </c>
    </row>
    <row r="25" spans="1:6">
      <c r="A25" s="521">
        <v>24</v>
      </c>
      <c r="B25" s="519" t="s">
        <v>803</v>
      </c>
      <c r="C25" s="523">
        <v>50000</v>
      </c>
      <c r="D25" s="521">
        <v>2</v>
      </c>
      <c r="E25" s="537">
        <v>50000</v>
      </c>
      <c r="F25" s="560">
        <v>100</v>
      </c>
    </row>
    <row r="26" spans="1:6">
      <c r="A26" s="594">
        <v>25</v>
      </c>
      <c r="B26" s="254" t="s">
        <v>191</v>
      </c>
      <c r="C26" s="516">
        <v>40000</v>
      </c>
      <c r="D26" s="594">
        <v>1</v>
      </c>
      <c r="E26" s="535">
        <v>40000</v>
      </c>
      <c r="F26" s="142">
        <v>100</v>
      </c>
    </row>
    <row r="27" spans="1:6">
      <c r="A27" s="521">
        <v>26</v>
      </c>
      <c r="B27" s="519" t="s">
        <v>807</v>
      </c>
      <c r="C27" s="523">
        <v>3000</v>
      </c>
      <c r="D27" s="215">
        <v>2</v>
      </c>
      <c r="E27" s="537">
        <v>2568</v>
      </c>
      <c r="F27" s="560"/>
    </row>
    <row r="28" spans="1:6">
      <c r="A28" s="594">
        <v>27</v>
      </c>
      <c r="B28" s="254" t="s">
        <v>826</v>
      </c>
      <c r="C28" s="516">
        <v>14000</v>
      </c>
      <c r="D28" s="594">
        <v>1</v>
      </c>
      <c r="E28" s="535">
        <v>14000</v>
      </c>
      <c r="F28" s="142">
        <v>100</v>
      </c>
    </row>
    <row r="29" spans="1:6">
      <c r="A29" s="594">
        <v>28</v>
      </c>
      <c r="B29" s="254" t="s">
        <v>410</v>
      </c>
      <c r="C29" s="246">
        <v>141400</v>
      </c>
      <c r="D29" s="388">
        <v>1</v>
      </c>
      <c r="E29" s="535">
        <v>137666</v>
      </c>
      <c r="F29" s="142"/>
    </row>
    <row r="30" spans="1:6">
      <c r="A30" s="594">
        <v>29</v>
      </c>
      <c r="B30" s="254" t="s">
        <v>827</v>
      </c>
      <c r="C30" s="516">
        <v>109400</v>
      </c>
      <c r="D30" s="388">
        <v>1</v>
      </c>
      <c r="E30" s="535">
        <v>104870</v>
      </c>
      <c r="F30" s="142"/>
    </row>
    <row r="31" spans="1:6">
      <c r="A31" s="521">
        <v>30</v>
      </c>
      <c r="B31" s="519" t="s">
        <v>353</v>
      </c>
      <c r="C31" s="520">
        <v>410950</v>
      </c>
      <c r="D31" s="215">
        <v>2</v>
      </c>
      <c r="E31" s="537">
        <v>370950</v>
      </c>
      <c r="F31" s="560"/>
    </row>
    <row r="32" spans="1:6">
      <c r="A32" s="594">
        <v>31</v>
      </c>
      <c r="B32" s="254" t="s">
        <v>655</v>
      </c>
      <c r="C32" s="246">
        <v>136000</v>
      </c>
      <c r="D32" s="594">
        <v>1</v>
      </c>
      <c r="E32" s="535">
        <v>125080</v>
      </c>
      <c r="F32" s="142"/>
    </row>
    <row r="33" spans="1:6">
      <c r="A33" s="521">
        <v>32</v>
      </c>
      <c r="B33" s="519" t="s">
        <v>865</v>
      </c>
      <c r="C33" s="520">
        <v>15500</v>
      </c>
      <c r="D33" s="521">
        <v>2</v>
      </c>
      <c r="E33" s="537">
        <v>15500</v>
      </c>
      <c r="F33" s="560">
        <v>100</v>
      </c>
    </row>
    <row r="34" spans="1:6" ht="37.5">
      <c r="A34" s="553">
        <v>33</v>
      </c>
      <c r="B34" s="254" t="s">
        <v>874</v>
      </c>
      <c r="C34" s="48">
        <v>2000</v>
      </c>
      <c r="D34" s="549">
        <v>1</v>
      </c>
      <c r="E34" s="535">
        <v>2000</v>
      </c>
      <c r="F34" s="142">
        <v>100</v>
      </c>
    </row>
    <row r="35" spans="1:6" ht="37.5">
      <c r="A35" s="602">
        <v>34</v>
      </c>
      <c r="B35" s="519" t="s">
        <v>875</v>
      </c>
      <c r="C35" s="603">
        <v>3880</v>
      </c>
      <c r="D35" s="521">
        <v>2</v>
      </c>
      <c r="E35" s="537">
        <v>3880</v>
      </c>
      <c r="F35" s="560">
        <v>100</v>
      </c>
    </row>
    <row r="36" spans="1:6">
      <c r="A36" s="602">
        <v>35</v>
      </c>
      <c r="B36" s="519" t="s">
        <v>876</v>
      </c>
      <c r="C36" s="603">
        <v>36000</v>
      </c>
      <c r="D36" s="521">
        <v>2</v>
      </c>
      <c r="E36" s="537">
        <v>7000</v>
      </c>
      <c r="F36" s="560"/>
    </row>
    <row r="37" spans="1:6">
      <c r="A37" s="602">
        <v>36</v>
      </c>
      <c r="B37" s="519" t="s">
        <v>878</v>
      </c>
      <c r="C37" s="603">
        <v>379500</v>
      </c>
      <c r="D37" s="521">
        <v>2</v>
      </c>
      <c r="E37" s="537">
        <v>339500</v>
      </c>
      <c r="F37" s="560"/>
    </row>
    <row r="38" spans="1:6" ht="37.5">
      <c r="A38" s="602">
        <v>37</v>
      </c>
      <c r="B38" s="519" t="s">
        <v>883</v>
      </c>
      <c r="C38" s="520">
        <v>2920</v>
      </c>
      <c r="D38" s="521">
        <v>2</v>
      </c>
      <c r="E38" s="536">
        <v>0</v>
      </c>
      <c r="F38" s="560"/>
    </row>
    <row r="39" spans="1:6">
      <c r="A39" s="576">
        <v>38</v>
      </c>
      <c r="B39" s="613" t="s">
        <v>834</v>
      </c>
      <c r="C39" s="577">
        <v>85600</v>
      </c>
      <c r="D39" s="595">
        <v>5</v>
      </c>
      <c r="E39" s="473">
        <v>25004</v>
      </c>
      <c r="F39" s="620"/>
    </row>
    <row r="40" spans="1:6">
      <c r="A40" s="602">
        <v>39</v>
      </c>
      <c r="B40" s="519" t="s">
        <v>645</v>
      </c>
      <c r="C40" s="520">
        <v>209000</v>
      </c>
      <c r="D40" s="521">
        <v>2</v>
      </c>
      <c r="E40" s="536">
        <v>209000</v>
      </c>
      <c r="F40" s="560">
        <v>100</v>
      </c>
    </row>
    <row r="41" spans="1:6">
      <c r="A41" s="599">
        <v>40</v>
      </c>
      <c r="B41" s="604" t="s">
        <v>757</v>
      </c>
      <c r="C41" s="520">
        <v>48000</v>
      </c>
      <c r="D41" s="521">
        <v>2</v>
      </c>
      <c r="E41" s="536">
        <v>46000</v>
      </c>
      <c r="F41" s="560"/>
    </row>
    <row r="42" spans="1:6">
      <c r="A42" s="579" t="s">
        <v>541</v>
      </c>
      <c r="B42" s="212" t="s">
        <v>840</v>
      </c>
      <c r="C42" s="213">
        <v>125000</v>
      </c>
      <c r="D42" s="521">
        <v>2</v>
      </c>
      <c r="E42" s="536">
        <v>121300</v>
      </c>
      <c r="F42" s="560"/>
    </row>
    <row r="43" spans="1:6">
      <c r="A43" s="579" t="s">
        <v>543</v>
      </c>
      <c r="B43" s="212" t="s">
        <v>841</v>
      </c>
      <c r="C43" s="213">
        <v>23100</v>
      </c>
      <c r="D43" s="521">
        <v>2</v>
      </c>
      <c r="E43" s="536">
        <v>23100</v>
      </c>
      <c r="F43" s="560">
        <v>100</v>
      </c>
    </row>
    <row r="44" spans="1:6" ht="37.5">
      <c r="A44" s="579" t="s">
        <v>544</v>
      </c>
      <c r="B44" s="212" t="s">
        <v>885</v>
      </c>
      <c r="C44" s="213">
        <v>238000</v>
      </c>
      <c r="D44" s="521">
        <v>2</v>
      </c>
      <c r="E44" s="536">
        <v>195000</v>
      </c>
      <c r="F44" s="560"/>
    </row>
    <row r="45" spans="1:6">
      <c r="A45" s="579" t="s">
        <v>545</v>
      </c>
      <c r="B45" s="212" t="s">
        <v>847</v>
      </c>
      <c r="C45" s="213">
        <v>58000</v>
      </c>
      <c r="D45" s="521">
        <v>2</v>
      </c>
      <c r="E45" s="536">
        <v>0</v>
      </c>
      <c r="F45" s="560"/>
    </row>
    <row r="46" spans="1:6">
      <c r="A46" s="578" t="s">
        <v>546</v>
      </c>
      <c r="B46" s="59" t="s">
        <v>410</v>
      </c>
      <c r="C46" s="58">
        <v>132650</v>
      </c>
      <c r="D46" s="388">
        <v>1</v>
      </c>
      <c r="E46" s="198">
        <v>70050</v>
      </c>
      <c r="F46" s="142"/>
    </row>
    <row r="47" spans="1:6">
      <c r="A47" s="578" t="s">
        <v>690</v>
      </c>
      <c r="B47" s="59" t="s">
        <v>827</v>
      </c>
      <c r="C47" s="58">
        <v>65000</v>
      </c>
      <c r="D47" s="388">
        <v>1</v>
      </c>
      <c r="E47" s="198">
        <v>48000</v>
      </c>
      <c r="F47" s="142"/>
    </row>
    <row r="48" spans="1:6">
      <c r="A48" s="578" t="s">
        <v>606</v>
      </c>
      <c r="B48" s="59" t="s">
        <v>655</v>
      </c>
      <c r="C48" s="58">
        <v>136000</v>
      </c>
      <c r="D48" s="388">
        <v>1</v>
      </c>
      <c r="E48" s="198">
        <v>30000</v>
      </c>
      <c r="F48" s="142"/>
    </row>
    <row r="49" spans="1:6" ht="56.25">
      <c r="A49" s="579" t="s">
        <v>607</v>
      </c>
      <c r="B49" s="519" t="s">
        <v>886</v>
      </c>
      <c r="C49" s="520">
        <v>9000</v>
      </c>
      <c r="D49" s="521">
        <v>2</v>
      </c>
      <c r="E49" s="536">
        <v>0</v>
      </c>
      <c r="F49" s="560"/>
    </row>
    <row r="50" spans="1:6" ht="37.5">
      <c r="A50" s="579" t="s">
        <v>608</v>
      </c>
      <c r="B50" s="519" t="s">
        <v>887</v>
      </c>
      <c r="C50" s="520">
        <v>8000</v>
      </c>
      <c r="D50" s="521">
        <v>2</v>
      </c>
      <c r="E50" s="536">
        <v>0</v>
      </c>
      <c r="F50" s="560"/>
    </row>
    <row r="51" spans="1:6" ht="56.25">
      <c r="A51" s="579" t="s">
        <v>615</v>
      </c>
      <c r="B51" s="519" t="s">
        <v>888</v>
      </c>
      <c r="C51" s="520">
        <v>150000</v>
      </c>
      <c r="D51" s="215">
        <v>2</v>
      </c>
      <c r="E51" s="536">
        <v>0</v>
      </c>
      <c r="F51" s="560"/>
    </row>
    <row r="52" spans="1:6" ht="37.5">
      <c r="A52" s="300" t="s">
        <v>616</v>
      </c>
      <c r="B52" s="254" t="s">
        <v>890</v>
      </c>
      <c r="C52" s="246">
        <v>30000</v>
      </c>
      <c r="D52" s="388">
        <v>1</v>
      </c>
      <c r="E52" s="198">
        <v>0</v>
      </c>
      <c r="F52" s="142"/>
    </row>
    <row r="53" spans="1:6" ht="37.5">
      <c r="A53" s="579" t="s">
        <v>620</v>
      </c>
      <c r="B53" s="519" t="s">
        <v>813</v>
      </c>
      <c r="C53" s="520">
        <v>253000</v>
      </c>
      <c r="D53" s="215">
        <v>2</v>
      </c>
      <c r="E53" s="536">
        <v>249968</v>
      </c>
      <c r="F53" s="560"/>
    </row>
    <row r="54" spans="1:6">
      <c r="A54" s="579" t="s">
        <v>621</v>
      </c>
      <c r="B54" s="519" t="s">
        <v>891</v>
      </c>
      <c r="C54" s="520">
        <v>1860000</v>
      </c>
      <c r="D54" s="215">
        <v>2</v>
      </c>
      <c r="E54" s="536">
        <v>1196180</v>
      </c>
      <c r="F54" s="560"/>
    </row>
    <row r="55" spans="1:6">
      <c r="A55" s="614" t="s">
        <v>622</v>
      </c>
      <c r="B55" s="615" t="s">
        <v>755</v>
      </c>
      <c r="C55" s="616">
        <v>204528</v>
      </c>
      <c r="D55" s="609">
        <v>3</v>
      </c>
      <c r="E55" s="617">
        <v>19316</v>
      </c>
      <c r="F55" s="621"/>
    </row>
    <row r="56" spans="1:6">
      <c r="A56" s="297" t="s">
        <v>623</v>
      </c>
      <c r="B56" s="175" t="s">
        <v>850</v>
      </c>
      <c r="C56" s="176">
        <v>97000</v>
      </c>
      <c r="D56" s="292">
        <v>4</v>
      </c>
      <c r="E56" s="618">
        <v>72500</v>
      </c>
      <c r="F56" s="622"/>
    </row>
    <row r="57" spans="1:6">
      <c r="A57" s="579" t="s">
        <v>702</v>
      </c>
      <c r="B57" s="212" t="s">
        <v>754</v>
      </c>
      <c r="C57" s="213">
        <v>40500</v>
      </c>
      <c r="D57" s="521">
        <v>2</v>
      </c>
      <c r="E57" s="536">
        <v>0</v>
      </c>
      <c r="F57" s="560"/>
    </row>
    <row r="58" spans="1:6">
      <c r="A58" s="297" t="s">
        <v>704</v>
      </c>
      <c r="B58" s="175" t="s">
        <v>636</v>
      </c>
      <c r="C58" s="176">
        <v>11000</v>
      </c>
      <c r="D58" s="292">
        <v>4</v>
      </c>
      <c r="E58" s="618">
        <v>0</v>
      </c>
      <c r="F58" s="622"/>
    </row>
    <row r="59" spans="1:6">
      <c r="A59" s="211" t="s">
        <v>706</v>
      </c>
      <c r="B59" s="212" t="s">
        <v>199</v>
      </c>
      <c r="C59" s="213">
        <v>25000</v>
      </c>
      <c r="D59" s="521">
        <v>2</v>
      </c>
      <c r="E59" s="536">
        <v>24600</v>
      </c>
      <c r="F59" s="560"/>
    </row>
    <row r="60" spans="1:6">
      <c r="A60" s="211" t="s">
        <v>708</v>
      </c>
      <c r="B60" s="212" t="s">
        <v>803</v>
      </c>
      <c r="C60" s="213">
        <v>60000</v>
      </c>
      <c r="D60" s="521">
        <v>2</v>
      </c>
      <c r="E60" s="536">
        <v>0</v>
      </c>
      <c r="F60" s="560"/>
    </row>
    <row r="61" spans="1:6">
      <c r="A61" s="578" t="s">
        <v>710</v>
      </c>
      <c r="B61" s="59" t="s">
        <v>191</v>
      </c>
      <c r="C61" s="58">
        <v>24600</v>
      </c>
      <c r="D61" s="594">
        <v>1</v>
      </c>
      <c r="E61" s="198">
        <v>7800</v>
      </c>
      <c r="F61" s="142"/>
    </row>
    <row r="62" spans="1:6">
      <c r="A62" s="580" t="s">
        <v>713</v>
      </c>
      <c r="B62" s="619" t="s">
        <v>826</v>
      </c>
      <c r="C62" s="581">
        <v>80000</v>
      </c>
      <c r="D62" s="388">
        <v>1</v>
      </c>
      <c r="E62" s="198">
        <v>80000</v>
      </c>
      <c r="F62" s="142">
        <v>100</v>
      </c>
    </row>
    <row r="63" spans="1:6">
      <c r="A63" s="211" t="s">
        <v>714</v>
      </c>
      <c r="B63" s="212" t="s">
        <v>353</v>
      </c>
      <c r="C63" s="213">
        <v>670900</v>
      </c>
      <c r="D63" s="215">
        <v>2</v>
      </c>
      <c r="E63" s="536">
        <v>446950</v>
      </c>
      <c r="F63" s="560"/>
    </row>
    <row r="64" spans="1:6" ht="56.25">
      <c r="A64" s="579" t="s">
        <v>716</v>
      </c>
      <c r="B64" s="519" t="s">
        <v>892</v>
      </c>
      <c r="C64" s="520">
        <v>90000</v>
      </c>
      <c r="D64" s="215">
        <v>2</v>
      </c>
      <c r="E64" s="536">
        <v>62224</v>
      </c>
      <c r="F64" s="560"/>
    </row>
    <row r="65" spans="1:9">
      <c r="A65" s="605">
        <v>64</v>
      </c>
      <c r="B65" s="519" t="s">
        <v>893</v>
      </c>
      <c r="C65" s="520">
        <v>25000</v>
      </c>
      <c r="D65" s="215">
        <v>2</v>
      </c>
      <c r="E65" s="536">
        <v>0</v>
      </c>
      <c r="F65" s="560"/>
    </row>
    <row r="66" spans="1:9" ht="56.25">
      <c r="A66" s="602">
        <v>65</v>
      </c>
      <c r="B66" s="519" t="s">
        <v>895</v>
      </c>
      <c r="C66" s="520">
        <v>42500</v>
      </c>
      <c r="D66" s="215">
        <v>2</v>
      </c>
      <c r="E66" s="536">
        <v>21012</v>
      </c>
      <c r="F66" s="560"/>
    </row>
    <row r="67" spans="1:9">
      <c r="A67" s="602">
        <v>66</v>
      </c>
      <c r="B67" s="519" t="s">
        <v>896</v>
      </c>
      <c r="C67" s="520">
        <v>94600</v>
      </c>
      <c r="D67" s="215">
        <v>2</v>
      </c>
      <c r="E67" s="536">
        <v>0</v>
      </c>
      <c r="F67" s="560"/>
    </row>
    <row r="68" spans="1:9" ht="37.5">
      <c r="A68" s="602">
        <v>67</v>
      </c>
      <c r="B68" s="519" t="s">
        <v>897</v>
      </c>
      <c r="C68" s="520">
        <v>11480</v>
      </c>
      <c r="D68" s="215">
        <v>2</v>
      </c>
      <c r="E68" s="536">
        <v>0</v>
      </c>
      <c r="F68" s="560"/>
    </row>
    <row r="69" spans="1:9" ht="56.25">
      <c r="A69" s="602">
        <v>68</v>
      </c>
      <c r="B69" s="519" t="s">
        <v>898</v>
      </c>
      <c r="C69" s="520">
        <v>29000</v>
      </c>
      <c r="D69" s="215">
        <v>2</v>
      </c>
      <c r="E69" s="536">
        <v>0</v>
      </c>
      <c r="F69" s="560"/>
    </row>
    <row r="70" spans="1:9">
      <c r="A70" s="602">
        <v>69</v>
      </c>
      <c r="B70" s="519" t="s">
        <v>899</v>
      </c>
      <c r="C70" s="520">
        <v>234800</v>
      </c>
      <c r="D70" s="215">
        <v>2</v>
      </c>
      <c r="E70" s="536">
        <v>0</v>
      </c>
      <c r="F70" s="560"/>
    </row>
    <row r="71" spans="1:9" ht="37.5">
      <c r="A71" s="553">
        <v>70</v>
      </c>
      <c r="B71" s="254" t="s">
        <v>901</v>
      </c>
      <c r="C71" s="246">
        <v>50000</v>
      </c>
      <c r="D71" s="388">
        <v>1</v>
      </c>
      <c r="E71" s="198">
        <v>0</v>
      </c>
      <c r="F71" s="142"/>
    </row>
    <row r="72" spans="1:9">
      <c r="A72" s="602">
        <v>71</v>
      </c>
      <c r="B72" s="519" t="s">
        <v>867</v>
      </c>
      <c r="C72" s="603">
        <v>2091200</v>
      </c>
      <c r="D72" s="521">
        <v>2</v>
      </c>
      <c r="E72" s="537">
        <v>1654810</v>
      </c>
      <c r="F72" s="560"/>
    </row>
    <row r="73" spans="1:9">
      <c r="A73" s="602">
        <v>72</v>
      </c>
      <c r="B73" s="519" t="s">
        <v>879</v>
      </c>
      <c r="C73" s="603">
        <v>67397467</v>
      </c>
      <c r="D73" s="521">
        <v>2</v>
      </c>
      <c r="E73" s="536">
        <v>60725516</v>
      </c>
      <c r="F73" s="560"/>
    </row>
    <row r="74" spans="1:9" ht="37.5">
      <c r="A74" s="579" t="s">
        <v>733</v>
      </c>
      <c r="B74" s="519" t="s">
        <v>894</v>
      </c>
      <c r="C74" s="520">
        <v>34000</v>
      </c>
      <c r="D74" s="215">
        <v>2</v>
      </c>
      <c r="E74" s="536">
        <v>28000</v>
      </c>
      <c r="F74" s="560"/>
      <c r="I74" s="471">
        <f>SUM(E72:E75)</f>
        <v>62408326</v>
      </c>
    </row>
    <row r="75" spans="1:9" ht="56.25">
      <c r="A75" s="579" t="s">
        <v>734</v>
      </c>
      <c r="B75" s="519" t="s">
        <v>900</v>
      </c>
      <c r="C75" s="520">
        <v>24000</v>
      </c>
      <c r="D75" s="215">
        <v>2</v>
      </c>
      <c r="E75" s="536">
        <v>0</v>
      </c>
      <c r="F75" s="560"/>
    </row>
    <row r="76" spans="1:9">
      <c r="A76" s="528" t="s">
        <v>3</v>
      </c>
      <c r="B76" s="528" t="s">
        <v>902</v>
      </c>
      <c r="C76" s="532">
        <f>SUM(C2:C75)</f>
        <v>81374727</v>
      </c>
      <c r="D76" s="528"/>
      <c r="E76" s="532">
        <f>SUM(E2:E75)</f>
        <v>71769539.280000001</v>
      </c>
    </row>
  </sheetData>
  <printOptions horizontalCentered="1"/>
  <pageMargins left="0.23622047244094491" right="0.21205357142857142" top="0.55118110236220474" bottom="0" header="0.15748031496062992" footer="0.31496062992125984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R100"/>
  <sheetViews>
    <sheetView view="pageBreakPreview" topLeftCell="A18" zoomScaleNormal="100" zoomScaleSheetLayoutView="100" zoomScalePageLayoutView="70" workbookViewId="0">
      <selection activeCell="N30" sqref="N30"/>
    </sheetView>
  </sheetViews>
  <sheetFormatPr defaultRowHeight="18.75"/>
  <cols>
    <col min="1" max="1" width="5.85546875" style="243" customWidth="1"/>
    <col min="2" max="2" width="43.28515625" style="36" customWidth="1"/>
    <col min="3" max="3" width="5" style="39" customWidth="1"/>
    <col min="4" max="4" width="6.7109375" style="39" customWidth="1"/>
    <col min="5" max="5" width="7" style="39" customWidth="1"/>
    <col min="6" max="6" width="8.140625" style="39" customWidth="1"/>
    <col min="7" max="7" width="7.85546875" style="39" customWidth="1"/>
    <col min="8" max="8" width="9.7109375" style="39" customWidth="1"/>
    <col min="9" max="9" width="9.42578125" style="39" customWidth="1"/>
    <col min="10" max="10" width="9.5703125" style="481" customWidth="1"/>
    <col min="11" max="11" width="10.28515625" style="39" customWidth="1"/>
    <col min="12" max="12" width="9.5703125" style="39" customWidth="1"/>
    <col min="13" max="13" width="14.85546875" style="39" customWidth="1"/>
    <col min="14" max="14" width="12.42578125" style="36" customWidth="1"/>
    <col min="15" max="16384" width="9.140625" style="36"/>
  </cols>
  <sheetData>
    <row r="1" spans="1:15" s="66" customFormat="1">
      <c r="A1" s="850" t="s">
        <v>12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</row>
    <row r="2" spans="1:15" s="66" customFormat="1">
      <c r="A2" s="851" t="s">
        <v>829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</row>
    <row r="3" spans="1:15" s="66" customFormat="1">
      <c r="A3" s="852" t="s">
        <v>159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</row>
    <row r="4" spans="1:15" s="66" customFormat="1">
      <c r="A4" s="243"/>
      <c r="B4" s="67"/>
      <c r="C4" s="68"/>
      <c r="D4" s="68"/>
      <c r="E4" s="68"/>
      <c r="F4" s="68"/>
      <c r="G4" s="68"/>
      <c r="H4" s="68"/>
      <c r="I4" s="68"/>
      <c r="J4" s="479"/>
      <c r="K4" s="68"/>
      <c r="L4" s="68"/>
      <c r="M4" s="68" t="s">
        <v>2</v>
      </c>
    </row>
    <row r="5" spans="1:15" s="66" customFormat="1">
      <c r="A5" s="840" t="s">
        <v>443</v>
      </c>
      <c r="B5" s="840" t="s">
        <v>444</v>
      </c>
      <c r="C5" s="841" t="s">
        <v>445</v>
      </c>
      <c r="D5" s="841"/>
      <c r="E5" s="841" t="s">
        <v>446</v>
      </c>
      <c r="F5" s="841"/>
      <c r="G5" s="841"/>
      <c r="H5" s="840" t="s">
        <v>447</v>
      </c>
      <c r="I5" s="840" t="s">
        <v>448</v>
      </c>
      <c r="J5" s="853" t="s">
        <v>449</v>
      </c>
      <c r="K5" s="839" t="s">
        <v>450</v>
      </c>
      <c r="L5" s="839" t="s">
        <v>451</v>
      </c>
      <c r="M5" s="839" t="s">
        <v>452</v>
      </c>
    </row>
    <row r="6" spans="1:15" s="66" customFormat="1">
      <c r="A6" s="841"/>
      <c r="B6" s="841"/>
      <c r="C6" s="69" t="s">
        <v>13</v>
      </c>
      <c r="D6" s="69" t="s">
        <v>14</v>
      </c>
      <c r="E6" s="69" t="s">
        <v>15</v>
      </c>
      <c r="F6" s="69" t="s">
        <v>16</v>
      </c>
      <c r="G6" s="69" t="s">
        <v>17</v>
      </c>
      <c r="H6" s="841"/>
      <c r="I6" s="841"/>
      <c r="J6" s="854"/>
      <c r="K6" s="840"/>
      <c r="L6" s="840"/>
      <c r="M6" s="840"/>
    </row>
    <row r="7" spans="1:15" s="66" customFormat="1">
      <c r="A7" s="842" t="s">
        <v>744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4"/>
    </row>
    <row r="8" spans="1:15" s="66" customFormat="1">
      <c r="A8" s="624">
        <v>1</v>
      </c>
      <c r="B8" s="358" t="s">
        <v>870</v>
      </c>
      <c r="C8" s="624">
        <v>300</v>
      </c>
      <c r="D8" s="624" t="s">
        <v>168</v>
      </c>
      <c r="E8" s="881" t="s">
        <v>872</v>
      </c>
      <c r="F8" s="882"/>
      <c r="G8" s="883"/>
      <c r="H8" s="54">
        <v>1278500</v>
      </c>
      <c r="I8" s="49" t="s">
        <v>432</v>
      </c>
      <c r="J8" s="245" t="s">
        <v>868</v>
      </c>
      <c r="K8" s="625">
        <v>2</v>
      </c>
      <c r="L8" s="625">
        <v>1</v>
      </c>
      <c r="M8" s="625">
        <v>2</v>
      </c>
    </row>
    <row r="9" spans="1:15" s="66" customFormat="1" ht="37.5">
      <c r="A9" s="624">
        <v>2</v>
      </c>
      <c r="B9" s="358" t="s">
        <v>873</v>
      </c>
      <c r="C9" s="624">
        <v>120</v>
      </c>
      <c r="D9" s="624" t="s">
        <v>168</v>
      </c>
      <c r="E9" s="978" t="s">
        <v>871</v>
      </c>
      <c r="F9" s="979"/>
      <c r="G9" s="980"/>
      <c r="H9" s="54">
        <v>1219900</v>
      </c>
      <c r="I9" s="49" t="s">
        <v>432</v>
      </c>
      <c r="J9" s="245" t="s">
        <v>868</v>
      </c>
      <c r="K9" s="625">
        <v>2</v>
      </c>
      <c r="L9" s="625">
        <v>1</v>
      </c>
      <c r="M9" s="625">
        <v>2</v>
      </c>
      <c r="O9" s="554">
        <f>SUM(H8:H10)</f>
        <v>4802880</v>
      </c>
    </row>
    <row r="10" spans="1:15" s="66" customFormat="1" ht="37.5">
      <c r="A10" s="624">
        <v>3</v>
      </c>
      <c r="B10" s="358" t="s">
        <v>922</v>
      </c>
      <c r="C10" s="624">
        <v>630</v>
      </c>
      <c r="D10" s="624" t="s">
        <v>168</v>
      </c>
      <c r="E10" s="881" t="s">
        <v>205</v>
      </c>
      <c r="F10" s="882"/>
      <c r="G10" s="883"/>
      <c r="H10" s="54">
        <v>2304480</v>
      </c>
      <c r="I10" s="49" t="s">
        <v>432</v>
      </c>
      <c r="J10" s="629">
        <v>23621</v>
      </c>
      <c r="K10" s="625">
        <v>2</v>
      </c>
      <c r="L10" s="625">
        <v>1</v>
      </c>
      <c r="M10" s="625">
        <v>2</v>
      </c>
    </row>
    <row r="11" spans="1:15" s="66" customFormat="1">
      <c r="A11" s="842" t="s">
        <v>786</v>
      </c>
      <c r="B11" s="843"/>
      <c r="C11" s="843"/>
      <c r="D11" s="843"/>
      <c r="E11" s="843"/>
      <c r="F11" s="843"/>
      <c r="G11" s="843"/>
      <c r="H11" s="843"/>
      <c r="I11" s="843"/>
      <c r="J11" s="843"/>
      <c r="K11" s="843"/>
      <c r="L11" s="843"/>
      <c r="M11" s="844"/>
    </row>
    <row r="12" spans="1:15" s="66" customFormat="1">
      <c r="A12" s="491">
        <v>4</v>
      </c>
      <c r="B12" s="247" t="s">
        <v>634</v>
      </c>
      <c r="C12" s="491">
        <v>162</v>
      </c>
      <c r="D12" s="55" t="s">
        <v>168</v>
      </c>
      <c r="E12" s="809"/>
      <c r="F12" s="810"/>
      <c r="G12" s="811"/>
      <c r="H12" s="55">
        <v>59600</v>
      </c>
      <c r="I12" s="245" t="s">
        <v>169</v>
      </c>
      <c r="J12" s="245" t="s">
        <v>833</v>
      </c>
      <c r="K12" s="625">
        <v>1</v>
      </c>
      <c r="L12" s="625">
        <v>1</v>
      </c>
      <c r="M12" s="625">
        <v>1</v>
      </c>
      <c r="N12" s="181">
        <f>SUM(H12,H34,H36:H38,H40,H42,H54:H56,H60,H69:H70,H79,H81:H83,H85:H86,H89,H92)</f>
        <v>1224550</v>
      </c>
      <c r="O12" s="66">
        <v>1</v>
      </c>
    </row>
    <row r="13" spans="1:15" s="647" customFormat="1" ht="37.5">
      <c r="A13" s="636">
        <v>5</v>
      </c>
      <c r="B13" s="645" t="s">
        <v>834</v>
      </c>
      <c r="C13" s="641">
        <v>107</v>
      </c>
      <c r="D13" s="641" t="s">
        <v>168</v>
      </c>
      <c r="E13" s="946"/>
      <c r="F13" s="947"/>
      <c r="G13" s="948"/>
      <c r="H13" s="641">
        <v>42800</v>
      </c>
      <c r="I13" s="635" t="s">
        <v>169</v>
      </c>
      <c r="J13" s="635" t="s">
        <v>833</v>
      </c>
      <c r="K13" s="636">
        <v>5</v>
      </c>
      <c r="L13" s="636">
        <v>1</v>
      </c>
      <c r="M13" s="636">
        <v>5</v>
      </c>
      <c r="N13" s="683">
        <f>SUM(H13,H47)</f>
        <v>128400</v>
      </c>
      <c r="O13" s="647">
        <v>2</v>
      </c>
    </row>
    <row r="14" spans="1:15" s="649" customFormat="1">
      <c r="A14" s="292">
        <v>6</v>
      </c>
      <c r="B14" s="293" t="s">
        <v>836</v>
      </c>
      <c r="C14" s="296">
        <v>50</v>
      </c>
      <c r="D14" s="296" t="s">
        <v>168</v>
      </c>
      <c r="E14" s="971"/>
      <c r="F14" s="972"/>
      <c r="G14" s="973"/>
      <c r="H14" s="296">
        <v>38100</v>
      </c>
      <c r="I14" s="648" t="s">
        <v>169</v>
      </c>
      <c r="J14" s="648" t="s">
        <v>833</v>
      </c>
      <c r="K14" s="292">
        <v>2</v>
      </c>
      <c r="L14" s="292">
        <v>1</v>
      </c>
      <c r="M14" s="292">
        <v>2</v>
      </c>
      <c r="N14" s="582">
        <f>SUM(H14:H27,H30,H32:H33,H35,H39,H41,H43:H46,H48:H53,H57:H59,H61:H62,H65,H67:H68,H71:H78,H80,H84,H87:H88,H90)</f>
        <v>8101660</v>
      </c>
      <c r="O14" s="649">
        <v>3</v>
      </c>
    </row>
    <row r="15" spans="1:15" s="649" customFormat="1">
      <c r="A15" s="292">
        <v>7</v>
      </c>
      <c r="B15" s="293" t="s">
        <v>645</v>
      </c>
      <c r="C15" s="296">
        <v>220</v>
      </c>
      <c r="D15" s="296" t="s">
        <v>168</v>
      </c>
      <c r="E15" s="974"/>
      <c r="F15" s="974"/>
      <c r="G15" s="974"/>
      <c r="H15" s="296">
        <v>352000</v>
      </c>
      <c r="I15" s="648" t="s">
        <v>169</v>
      </c>
      <c r="J15" s="648" t="s">
        <v>833</v>
      </c>
      <c r="K15" s="292">
        <v>2</v>
      </c>
      <c r="L15" s="292">
        <v>1</v>
      </c>
      <c r="M15" s="292">
        <v>2</v>
      </c>
      <c r="O15" s="649">
        <v>4</v>
      </c>
    </row>
    <row r="16" spans="1:15" s="649" customFormat="1" ht="37.5">
      <c r="A16" s="292">
        <v>8</v>
      </c>
      <c r="B16" s="293" t="s">
        <v>757</v>
      </c>
      <c r="C16" s="296">
        <v>55</v>
      </c>
      <c r="D16" s="296" t="s">
        <v>168</v>
      </c>
      <c r="E16" s="968"/>
      <c r="F16" s="969"/>
      <c r="G16" s="970"/>
      <c r="H16" s="296">
        <v>52500</v>
      </c>
      <c r="I16" s="648" t="s">
        <v>169</v>
      </c>
      <c r="J16" s="648" t="s">
        <v>833</v>
      </c>
      <c r="K16" s="292">
        <v>2</v>
      </c>
      <c r="L16" s="292">
        <v>1</v>
      </c>
      <c r="M16" s="292">
        <v>2</v>
      </c>
      <c r="O16" s="649">
        <v>5</v>
      </c>
    </row>
    <row r="17" spans="1:15" s="649" customFormat="1" ht="37.5">
      <c r="A17" s="292">
        <v>9</v>
      </c>
      <c r="B17" s="293" t="s">
        <v>813</v>
      </c>
      <c r="C17" s="296">
        <v>15</v>
      </c>
      <c r="D17" s="296" t="s">
        <v>215</v>
      </c>
      <c r="E17" s="968"/>
      <c r="F17" s="969"/>
      <c r="G17" s="970"/>
      <c r="H17" s="296">
        <v>36000</v>
      </c>
      <c r="I17" s="648" t="s">
        <v>169</v>
      </c>
      <c r="J17" s="648" t="s">
        <v>833</v>
      </c>
      <c r="K17" s="292">
        <v>2</v>
      </c>
      <c r="L17" s="292">
        <v>1</v>
      </c>
      <c r="M17" s="292">
        <v>2</v>
      </c>
      <c r="O17" s="649">
        <v>6</v>
      </c>
    </row>
    <row r="18" spans="1:15" s="649" customFormat="1">
      <c r="A18" s="292">
        <v>10</v>
      </c>
      <c r="B18" s="293" t="s">
        <v>753</v>
      </c>
      <c r="C18" s="296">
        <v>25</v>
      </c>
      <c r="D18" s="296" t="s">
        <v>168</v>
      </c>
      <c r="E18" s="974"/>
      <c r="F18" s="974"/>
      <c r="G18" s="974"/>
      <c r="H18" s="296">
        <v>68750</v>
      </c>
      <c r="I18" s="648" t="s">
        <v>169</v>
      </c>
      <c r="J18" s="648" t="s">
        <v>833</v>
      </c>
      <c r="K18" s="292">
        <v>2</v>
      </c>
      <c r="L18" s="292">
        <v>1</v>
      </c>
      <c r="M18" s="292">
        <v>2</v>
      </c>
      <c r="O18" s="649">
        <v>7</v>
      </c>
    </row>
    <row r="19" spans="1:15" s="649" customFormat="1">
      <c r="A19" s="292">
        <v>11</v>
      </c>
      <c r="B19" s="293" t="s">
        <v>758</v>
      </c>
      <c r="C19" s="524">
        <v>65</v>
      </c>
      <c r="D19" s="524" t="s">
        <v>168</v>
      </c>
      <c r="E19" s="968"/>
      <c r="F19" s="969"/>
      <c r="G19" s="970"/>
      <c r="H19" s="524">
        <v>133250</v>
      </c>
      <c r="I19" s="648" t="s">
        <v>169</v>
      </c>
      <c r="J19" s="648" t="s">
        <v>833</v>
      </c>
      <c r="K19" s="292">
        <v>2</v>
      </c>
      <c r="L19" s="292">
        <v>1</v>
      </c>
      <c r="M19" s="292">
        <v>2</v>
      </c>
      <c r="O19" s="649">
        <v>8</v>
      </c>
    </row>
    <row r="20" spans="1:15" s="649" customFormat="1">
      <c r="A20" s="292">
        <v>12</v>
      </c>
      <c r="B20" s="293" t="s">
        <v>811</v>
      </c>
      <c r="C20" s="296">
        <v>32</v>
      </c>
      <c r="D20" s="296" t="s">
        <v>284</v>
      </c>
      <c r="E20" s="968"/>
      <c r="F20" s="969"/>
      <c r="G20" s="970"/>
      <c r="H20" s="296">
        <v>897600</v>
      </c>
      <c r="I20" s="648" t="s">
        <v>169</v>
      </c>
      <c r="J20" s="648" t="s">
        <v>833</v>
      </c>
      <c r="K20" s="292">
        <v>2</v>
      </c>
      <c r="L20" s="292">
        <v>1</v>
      </c>
      <c r="M20" s="292">
        <v>2</v>
      </c>
      <c r="O20" s="649">
        <v>9</v>
      </c>
    </row>
    <row r="21" spans="1:15" s="649" customFormat="1">
      <c r="A21" s="292">
        <v>13</v>
      </c>
      <c r="B21" s="293" t="s">
        <v>840</v>
      </c>
      <c r="C21" s="296">
        <v>52</v>
      </c>
      <c r="D21" s="296" t="s">
        <v>168</v>
      </c>
      <c r="E21" s="968"/>
      <c r="F21" s="969"/>
      <c r="G21" s="970"/>
      <c r="H21" s="296">
        <v>20800</v>
      </c>
      <c r="I21" s="648" t="s">
        <v>169</v>
      </c>
      <c r="J21" s="648" t="s">
        <v>833</v>
      </c>
      <c r="K21" s="292">
        <v>2</v>
      </c>
      <c r="L21" s="292">
        <v>1</v>
      </c>
      <c r="M21" s="292">
        <v>2</v>
      </c>
      <c r="O21" s="649">
        <v>10</v>
      </c>
    </row>
    <row r="22" spans="1:15" s="649" customFormat="1">
      <c r="A22" s="292">
        <v>14</v>
      </c>
      <c r="B22" s="293" t="s">
        <v>841</v>
      </c>
      <c r="C22" s="296">
        <v>50</v>
      </c>
      <c r="D22" s="296" t="s">
        <v>168</v>
      </c>
      <c r="E22" s="968"/>
      <c r="F22" s="969"/>
      <c r="G22" s="970"/>
      <c r="H22" s="296">
        <v>17500</v>
      </c>
      <c r="I22" s="648" t="s">
        <v>169</v>
      </c>
      <c r="J22" s="648" t="s">
        <v>833</v>
      </c>
      <c r="K22" s="292">
        <v>2</v>
      </c>
      <c r="L22" s="292">
        <v>1</v>
      </c>
      <c r="M22" s="292">
        <v>2</v>
      </c>
      <c r="O22" s="649">
        <v>11</v>
      </c>
    </row>
    <row r="23" spans="1:15" s="649" customFormat="1">
      <c r="A23" s="292">
        <v>15</v>
      </c>
      <c r="B23" s="293" t="s">
        <v>650</v>
      </c>
      <c r="C23" s="296">
        <v>25</v>
      </c>
      <c r="D23" s="296" t="s">
        <v>168</v>
      </c>
      <c r="E23" s="968"/>
      <c r="F23" s="969"/>
      <c r="G23" s="970"/>
      <c r="H23" s="296">
        <v>42430</v>
      </c>
      <c r="I23" s="648" t="s">
        <v>169</v>
      </c>
      <c r="J23" s="648" t="s">
        <v>833</v>
      </c>
      <c r="K23" s="292">
        <v>2</v>
      </c>
      <c r="L23" s="292">
        <v>1</v>
      </c>
      <c r="M23" s="292">
        <v>2</v>
      </c>
      <c r="O23" s="649">
        <v>12</v>
      </c>
    </row>
    <row r="24" spans="1:15" s="649" customFormat="1">
      <c r="A24" s="292">
        <v>16</v>
      </c>
      <c r="B24" s="293" t="s">
        <v>843</v>
      </c>
      <c r="C24" s="296">
        <v>50</v>
      </c>
      <c r="D24" s="296" t="s">
        <v>168</v>
      </c>
      <c r="E24" s="968"/>
      <c r="F24" s="969"/>
      <c r="G24" s="970"/>
      <c r="H24" s="296">
        <v>39500</v>
      </c>
      <c r="I24" s="648" t="s">
        <v>169</v>
      </c>
      <c r="J24" s="648" t="s">
        <v>833</v>
      </c>
      <c r="K24" s="292">
        <v>2</v>
      </c>
      <c r="L24" s="292">
        <v>1</v>
      </c>
      <c r="M24" s="292">
        <v>2</v>
      </c>
      <c r="O24" s="649">
        <v>13</v>
      </c>
    </row>
    <row r="25" spans="1:15" s="649" customFormat="1" ht="37.5">
      <c r="A25" s="292">
        <v>17</v>
      </c>
      <c r="B25" s="293" t="s">
        <v>798</v>
      </c>
      <c r="C25" s="296">
        <v>80</v>
      </c>
      <c r="D25" s="296" t="s">
        <v>168</v>
      </c>
      <c r="E25" s="968"/>
      <c r="F25" s="969"/>
      <c r="G25" s="970"/>
      <c r="H25" s="296">
        <v>100800</v>
      </c>
      <c r="I25" s="648" t="s">
        <v>169</v>
      </c>
      <c r="J25" s="648" t="s">
        <v>833</v>
      </c>
      <c r="K25" s="292">
        <v>2</v>
      </c>
      <c r="L25" s="292">
        <v>1</v>
      </c>
      <c r="M25" s="292">
        <v>2</v>
      </c>
      <c r="O25" s="649">
        <v>14</v>
      </c>
    </row>
    <row r="26" spans="1:15" s="649" customFormat="1">
      <c r="A26" s="292">
        <v>18</v>
      </c>
      <c r="B26" s="293" t="s">
        <v>756</v>
      </c>
      <c r="C26" s="296">
        <v>200</v>
      </c>
      <c r="D26" s="296" t="s">
        <v>846</v>
      </c>
      <c r="E26" s="968"/>
      <c r="F26" s="969"/>
      <c r="G26" s="970"/>
      <c r="H26" s="296">
        <v>471400</v>
      </c>
      <c r="I26" s="648" t="s">
        <v>169</v>
      </c>
      <c r="J26" s="648" t="s">
        <v>833</v>
      </c>
      <c r="K26" s="292">
        <v>2</v>
      </c>
      <c r="L26" s="292">
        <v>1</v>
      </c>
      <c r="M26" s="292">
        <v>2</v>
      </c>
      <c r="O26" s="649">
        <v>15</v>
      </c>
    </row>
    <row r="27" spans="1:15" s="649" customFormat="1">
      <c r="A27" s="292">
        <v>19</v>
      </c>
      <c r="B27" s="293" t="s">
        <v>847</v>
      </c>
      <c r="C27" s="524">
        <v>50</v>
      </c>
      <c r="D27" s="524" t="s">
        <v>168</v>
      </c>
      <c r="E27" s="968"/>
      <c r="F27" s="969"/>
      <c r="G27" s="970"/>
      <c r="H27" s="524">
        <v>12500</v>
      </c>
      <c r="I27" s="648" t="s">
        <v>169</v>
      </c>
      <c r="J27" s="648" t="s">
        <v>833</v>
      </c>
      <c r="K27" s="292">
        <v>2</v>
      </c>
      <c r="L27" s="292">
        <v>1</v>
      </c>
      <c r="M27" s="292">
        <v>2</v>
      </c>
      <c r="O27" s="649">
        <v>16</v>
      </c>
    </row>
    <row r="28" spans="1:15" s="654" customFormat="1">
      <c r="A28" s="650">
        <v>20</v>
      </c>
      <c r="B28" s="651" t="s">
        <v>755</v>
      </c>
      <c r="C28" s="652">
        <v>17750</v>
      </c>
      <c r="D28" s="652" t="s">
        <v>402</v>
      </c>
      <c r="E28" s="951"/>
      <c r="F28" s="952"/>
      <c r="G28" s="953"/>
      <c r="H28" s="652">
        <v>168522</v>
      </c>
      <c r="I28" s="653" t="s">
        <v>169</v>
      </c>
      <c r="J28" s="653" t="s">
        <v>833</v>
      </c>
      <c r="K28" s="650">
        <v>3</v>
      </c>
      <c r="L28" s="650">
        <v>6</v>
      </c>
      <c r="M28" s="650">
        <v>3</v>
      </c>
      <c r="N28" s="684">
        <f>SUM(H28,H63,H91)</f>
        <v>398050</v>
      </c>
      <c r="O28" s="654">
        <v>17</v>
      </c>
    </row>
    <row r="29" spans="1:15" s="575" customFormat="1">
      <c r="A29" s="626">
        <v>21</v>
      </c>
      <c r="B29" s="254" t="s">
        <v>850</v>
      </c>
      <c r="C29" s="516">
        <v>300</v>
      </c>
      <c r="D29" s="516" t="s">
        <v>168</v>
      </c>
      <c r="E29" s="975"/>
      <c r="F29" s="976"/>
      <c r="G29" s="977"/>
      <c r="H29" s="516">
        <v>90000</v>
      </c>
      <c r="I29" s="290" t="s">
        <v>169</v>
      </c>
      <c r="J29" s="290" t="s">
        <v>833</v>
      </c>
      <c r="K29" s="626">
        <v>4</v>
      </c>
      <c r="L29" s="626">
        <v>4</v>
      </c>
      <c r="M29" s="626">
        <v>4</v>
      </c>
      <c r="N29" s="685">
        <f>SUM(H29,H31,H64,H66)</f>
        <v>248800</v>
      </c>
      <c r="O29" s="575">
        <v>18</v>
      </c>
    </row>
    <row r="30" spans="1:15" s="649" customFormat="1">
      <c r="A30" s="292">
        <v>22</v>
      </c>
      <c r="B30" s="293" t="s">
        <v>754</v>
      </c>
      <c r="C30" s="524">
        <v>50</v>
      </c>
      <c r="D30" s="524" t="s">
        <v>168</v>
      </c>
      <c r="E30" s="968"/>
      <c r="F30" s="969"/>
      <c r="G30" s="970"/>
      <c r="H30" s="524">
        <v>32500</v>
      </c>
      <c r="I30" s="648" t="s">
        <v>169</v>
      </c>
      <c r="J30" s="648" t="s">
        <v>833</v>
      </c>
      <c r="K30" s="292">
        <v>2</v>
      </c>
      <c r="L30" s="292">
        <v>1</v>
      </c>
      <c r="M30" s="292">
        <v>2</v>
      </c>
      <c r="O30" s="649">
        <v>19</v>
      </c>
    </row>
    <row r="31" spans="1:15" s="575" customFormat="1">
      <c r="A31" s="626">
        <v>23</v>
      </c>
      <c r="B31" s="254" t="s">
        <v>636</v>
      </c>
      <c r="C31" s="516">
        <v>100</v>
      </c>
      <c r="D31" s="516" t="s">
        <v>168</v>
      </c>
      <c r="E31" s="975"/>
      <c r="F31" s="976"/>
      <c r="G31" s="977"/>
      <c r="H31" s="516">
        <v>50800</v>
      </c>
      <c r="I31" s="290" t="s">
        <v>169</v>
      </c>
      <c r="J31" s="290" t="s">
        <v>833</v>
      </c>
      <c r="K31" s="626">
        <v>4</v>
      </c>
      <c r="L31" s="626">
        <v>4</v>
      </c>
      <c r="M31" s="626">
        <v>4</v>
      </c>
      <c r="O31" s="575">
        <v>20</v>
      </c>
    </row>
    <row r="32" spans="1:15" s="649" customFormat="1">
      <c r="A32" s="292">
        <v>24</v>
      </c>
      <c r="B32" s="293" t="s">
        <v>199</v>
      </c>
      <c r="C32" s="524">
        <v>60</v>
      </c>
      <c r="D32" s="524" t="s">
        <v>168</v>
      </c>
      <c r="E32" s="968"/>
      <c r="F32" s="969"/>
      <c r="G32" s="970"/>
      <c r="H32" s="524">
        <v>36500</v>
      </c>
      <c r="I32" s="648" t="s">
        <v>169</v>
      </c>
      <c r="J32" s="648" t="s">
        <v>833</v>
      </c>
      <c r="K32" s="292">
        <v>2</v>
      </c>
      <c r="L32" s="292">
        <v>1</v>
      </c>
      <c r="M32" s="292">
        <v>2</v>
      </c>
      <c r="O32" s="649">
        <v>21</v>
      </c>
    </row>
    <row r="33" spans="1:18" s="649" customFormat="1">
      <c r="A33" s="292">
        <v>25</v>
      </c>
      <c r="B33" s="293" t="s">
        <v>803</v>
      </c>
      <c r="C33" s="524">
        <v>250</v>
      </c>
      <c r="D33" s="524" t="s">
        <v>168</v>
      </c>
      <c r="E33" s="974"/>
      <c r="F33" s="974"/>
      <c r="G33" s="974"/>
      <c r="H33" s="524">
        <v>50000</v>
      </c>
      <c r="I33" s="648" t="s">
        <v>169</v>
      </c>
      <c r="J33" s="648" t="s">
        <v>833</v>
      </c>
      <c r="K33" s="292">
        <v>2</v>
      </c>
      <c r="L33" s="292">
        <v>1</v>
      </c>
      <c r="M33" s="292">
        <v>2</v>
      </c>
      <c r="O33" s="649">
        <v>22</v>
      </c>
    </row>
    <row r="34" spans="1:18" s="66" customFormat="1">
      <c r="A34" s="625">
        <v>26</v>
      </c>
      <c r="B34" s="247" t="s">
        <v>191</v>
      </c>
      <c r="C34" s="505">
        <v>4</v>
      </c>
      <c r="D34" s="505" t="s">
        <v>188</v>
      </c>
      <c r="E34" s="809"/>
      <c r="F34" s="810"/>
      <c r="G34" s="811"/>
      <c r="H34" s="505">
        <v>40000</v>
      </c>
      <c r="I34" s="245" t="s">
        <v>169</v>
      </c>
      <c r="J34" s="245" t="s">
        <v>833</v>
      </c>
      <c r="K34" s="625">
        <v>1</v>
      </c>
      <c r="L34" s="625">
        <v>2</v>
      </c>
      <c r="M34" s="625">
        <v>1</v>
      </c>
      <c r="O34" s="66">
        <v>23</v>
      </c>
    </row>
    <row r="35" spans="1:18" s="649" customFormat="1">
      <c r="A35" s="292">
        <v>27</v>
      </c>
      <c r="B35" s="293" t="s">
        <v>807</v>
      </c>
      <c r="C35" s="524">
        <v>1</v>
      </c>
      <c r="D35" s="524" t="s">
        <v>213</v>
      </c>
      <c r="E35" s="968"/>
      <c r="F35" s="969"/>
      <c r="G35" s="970"/>
      <c r="H35" s="524">
        <v>3000</v>
      </c>
      <c r="I35" s="648" t="s">
        <v>169</v>
      </c>
      <c r="J35" s="648" t="s">
        <v>833</v>
      </c>
      <c r="K35" s="174">
        <v>2</v>
      </c>
      <c r="L35" s="174">
        <v>1</v>
      </c>
      <c r="M35" s="174">
        <v>2</v>
      </c>
      <c r="O35" s="649">
        <v>24</v>
      </c>
    </row>
    <row r="36" spans="1:18" s="66" customFormat="1">
      <c r="A36" s="625">
        <v>28</v>
      </c>
      <c r="B36" s="247" t="s">
        <v>826</v>
      </c>
      <c r="C36" s="505">
        <v>20</v>
      </c>
      <c r="D36" s="505" t="s">
        <v>168</v>
      </c>
      <c r="E36" s="809"/>
      <c r="F36" s="810"/>
      <c r="G36" s="811"/>
      <c r="H36" s="505">
        <v>14000</v>
      </c>
      <c r="I36" s="245" t="s">
        <v>169</v>
      </c>
      <c r="J36" s="245" t="s">
        <v>833</v>
      </c>
      <c r="K36" s="469">
        <v>1</v>
      </c>
      <c r="L36" s="469">
        <v>1</v>
      </c>
      <c r="M36" s="469">
        <v>1</v>
      </c>
      <c r="O36" s="66">
        <v>25</v>
      </c>
    </row>
    <row r="37" spans="1:18" s="66" customFormat="1">
      <c r="A37" s="625">
        <v>29</v>
      </c>
      <c r="B37" s="247" t="s">
        <v>410</v>
      </c>
      <c r="C37" s="55">
        <v>180</v>
      </c>
      <c r="D37" s="55" t="s">
        <v>168</v>
      </c>
      <c r="E37" s="807"/>
      <c r="F37" s="807"/>
      <c r="G37" s="807"/>
      <c r="H37" s="55">
        <v>141400</v>
      </c>
      <c r="I37" s="245" t="s">
        <v>169</v>
      </c>
      <c r="J37" s="245" t="s">
        <v>833</v>
      </c>
      <c r="K37" s="469">
        <v>1</v>
      </c>
      <c r="L37" s="469">
        <v>1</v>
      </c>
      <c r="M37" s="469">
        <v>1</v>
      </c>
      <c r="O37" s="66">
        <v>26</v>
      </c>
    </row>
    <row r="38" spans="1:18" s="66" customFormat="1">
      <c r="A38" s="625">
        <v>30</v>
      </c>
      <c r="B38" s="247" t="s">
        <v>827</v>
      </c>
      <c r="C38" s="505">
        <v>272</v>
      </c>
      <c r="D38" s="505" t="s">
        <v>168</v>
      </c>
      <c r="E38" s="809"/>
      <c r="F38" s="810"/>
      <c r="G38" s="811"/>
      <c r="H38" s="505">
        <v>109400</v>
      </c>
      <c r="I38" s="245" t="s">
        <v>169</v>
      </c>
      <c r="J38" s="245" t="s">
        <v>833</v>
      </c>
      <c r="K38" s="469">
        <v>1</v>
      </c>
      <c r="L38" s="469">
        <v>1</v>
      </c>
      <c r="M38" s="469">
        <v>1</v>
      </c>
      <c r="O38" s="66">
        <v>27</v>
      </c>
    </row>
    <row r="39" spans="1:18" s="649" customFormat="1">
      <c r="A39" s="292">
        <v>31</v>
      </c>
      <c r="B39" s="293" t="s">
        <v>353</v>
      </c>
      <c r="C39" s="296">
        <v>270</v>
      </c>
      <c r="D39" s="296" t="s">
        <v>168</v>
      </c>
      <c r="E39" s="968"/>
      <c r="F39" s="969"/>
      <c r="G39" s="970"/>
      <c r="H39" s="296">
        <v>410950</v>
      </c>
      <c r="I39" s="648" t="s">
        <v>169</v>
      </c>
      <c r="J39" s="648" t="s">
        <v>833</v>
      </c>
      <c r="K39" s="174">
        <v>2</v>
      </c>
      <c r="L39" s="174">
        <v>1</v>
      </c>
      <c r="M39" s="174">
        <v>2</v>
      </c>
      <c r="O39" s="649">
        <v>28</v>
      </c>
    </row>
    <row r="40" spans="1:18" s="66" customFormat="1">
      <c r="A40" s="625">
        <v>32</v>
      </c>
      <c r="B40" s="247" t="s">
        <v>655</v>
      </c>
      <c r="C40" s="55">
        <v>220</v>
      </c>
      <c r="D40" s="55" t="s">
        <v>168</v>
      </c>
      <c r="E40" s="809"/>
      <c r="F40" s="810"/>
      <c r="G40" s="811"/>
      <c r="H40" s="55">
        <v>136000</v>
      </c>
      <c r="I40" s="245" t="s">
        <v>169</v>
      </c>
      <c r="J40" s="245" t="s">
        <v>833</v>
      </c>
      <c r="K40" s="469">
        <v>1</v>
      </c>
      <c r="L40" s="469">
        <v>1</v>
      </c>
      <c r="M40" s="469">
        <v>1</v>
      </c>
      <c r="O40" s="66">
        <v>29</v>
      </c>
    </row>
    <row r="41" spans="1:18" s="649" customFormat="1">
      <c r="A41" s="292">
        <v>33</v>
      </c>
      <c r="B41" s="293" t="s">
        <v>865</v>
      </c>
      <c r="C41" s="296">
        <v>1</v>
      </c>
      <c r="D41" s="296" t="s">
        <v>213</v>
      </c>
      <c r="E41" s="974"/>
      <c r="F41" s="974"/>
      <c r="G41" s="974"/>
      <c r="H41" s="296">
        <v>15500</v>
      </c>
      <c r="I41" s="648" t="s">
        <v>169</v>
      </c>
      <c r="J41" s="648" t="s">
        <v>833</v>
      </c>
      <c r="K41" s="292">
        <v>2</v>
      </c>
      <c r="L41" s="292">
        <v>1</v>
      </c>
      <c r="M41" s="292">
        <v>2</v>
      </c>
      <c r="O41" s="649">
        <v>30</v>
      </c>
    </row>
    <row r="42" spans="1:18" s="66" customFormat="1" ht="37.5">
      <c r="A42" s="548">
        <v>34</v>
      </c>
      <c r="B42" s="247" t="s">
        <v>874</v>
      </c>
      <c r="C42" s="491">
        <v>1</v>
      </c>
      <c r="D42" s="546" t="s">
        <v>515</v>
      </c>
      <c r="E42" s="828"/>
      <c r="F42" s="829"/>
      <c r="G42" s="830"/>
      <c r="H42" s="252">
        <v>2000</v>
      </c>
      <c r="I42" s="245" t="s">
        <v>169</v>
      </c>
      <c r="J42" s="245" t="s">
        <v>833</v>
      </c>
      <c r="K42" s="491">
        <v>1</v>
      </c>
      <c r="L42" s="352">
        <v>1</v>
      </c>
      <c r="M42" s="352">
        <v>1</v>
      </c>
      <c r="O42" s="66">
        <v>31</v>
      </c>
    </row>
    <row r="43" spans="1:18" s="649" customFormat="1" ht="37.5">
      <c r="A43" s="655">
        <v>35</v>
      </c>
      <c r="B43" s="293" t="s">
        <v>875</v>
      </c>
      <c r="C43" s="656">
        <v>1</v>
      </c>
      <c r="D43" s="657" t="s">
        <v>7</v>
      </c>
      <c r="E43" s="971"/>
      <c r="F43" s="972"/>
      <c r="G43" s="973"/>
      <c r="H43" s="294">
        <v>3880</v>
      </c>
      <c r="I43" s="648" t="s">
        <v>169</v>
      </c>
      <c r="J43" s="648" t="s">
        <v>833</v>
      </c>
      <c r="K43" s="292">
        <v>2</v>
      </c>
      <c r="L43" s="292">
        <v>1</v>
      </c>
      <c r="M43" s="292">
        <v>2</v>
      </c>
      <c r="O43" s="649">
        <v>32</v>
      </c>
    </row>
    <row r="44" spans="1:18" s="649" customFormat="1">
      <c r="A44" s="655">
        <v>36</v>
      </c>
      <c r="B44" s="293" t="s">
        <v>876</v>
      </c>
      <c r="C44" s="656">
        <v>1</v>
      </c>
      <c r="D44" s="657" t="s">
        <v>7</v>
      </c>
      <c r="E44" s="971"/>
      <c r="F44" s="972"/>
      <c r="G44" s="973"/>
      <c r="H44" s="294">
        <v>36000</v>
      </c>
      <c r="I44" s="648" t="s">
        <v>169</v>
      </c>
      <c r="J44" s="648" t="s">
        <v>877</v>
      </c>
      <c r="K44" s="292">
        <v>2</v>
      </c>
      <c r="L44" s="292">
        <v>1</v>
      </c>
      <c r="M44" s="292">
        <v>2</v>
      </c>
      <c r="O44" s="649">
        <v>33</v>
      </c>
    </row>
    <row r="45" spans="1:18" s="649" customFormat="1" ht="37.5">
      <c r="A45" s="655">
        <v>37</v>
      </c>
      <c r="B45" s="302" t="s">
        <v>878</v>
      </c>
      <c r="C45" s="656">
        <v>330</v>
      </c>
      <c r="D45" s="657" t="s">
        <v>168</v>
      </c>
      <c r="E45" s="971"/>
      <c r="F45" s="972"/>
      <c r="G45" s="973"/>
      <c r="H45" s="294">
        <v>379500</v>
      </c>
      <c r="I45" s="648" t="s">
        <v>169</v>
      </c>
      <c r="J45" s="648" t="s">
        <v>877</v>
      </c>
      <c r="K45" s="292">
        <v>2</v>
      </c>
      <c r="L45" s="292">
        <v>1</v>
      </c>
      <c r="M45" s="292">
        <v>2</v>
      </c>
      <c r="O45" s="649">
        <v>34</v>
      </c>
    </row>
    <row r="46" spans="1:18" s="649" customFormat="1" ht="37.5">
      <c r="A46" s="297" t="s">
        <v>529</v>
      </c>
      <c r="B46" s="293" t="s">
        <v>883</v>
      </c>
      <c r="C46" s="657" t="s">
        <v>733</v>
      </c>
      <c r="D46" s="657" t="s">
        <v>168</v>
      </c>
      <c r="E46" s="968"/>
      <c r="F46" s="969"/>
      <c r="G46" s="970"/>
      <c r="H46" s="296">
        <v>2920</v>
      </c>
      <c r="I46" s="648" t="s">
        <v>169</v>
      </c>
      <c r="J46" s="648" t="s">
        <v>880</v>
      </c>
      <c r="K46" s="292">
        <v>2</v>
      </c>
      <c r="L46" s="292">
        <v>1</v>
      </c>
      <c r="M46" s="292">
        <v>2</v>
      </c>
      <c r="O46" s="649">
        <v>35</v>
      </c>
      <c r="P46" s="658"/>
      <c r="Q46" s="658"/>
      <c r="R46" s="658"/>
    </row>
    <row r="47" spans="1:18" s="647" customFormat="1" ht="37.5">
      <c r="A47" s="659">
        <v>39</v>
      </c>
      <c r="B47" s="660" t="s">
        <v>834</v>
      </c>
      <c r="C47" s="661">
        <v>107</v>
      </c>
      <c r="D47" s="661" t="s">
        <v>168</v>
      </c>
      <c r="E47" s="942"/>
      <c r="F47" s="942"/>
      <c r="G47" s="942"/>
      <c r="H47" s="661">
        <v>85600</v>
      </c>
      <c r="I47" s="635" t="s">
        <v>169</v>
      </c>
      <c r="J47" s="635" t="s">
        <v>880</v>
      </c>
      <c r="K47" s="636">
        <v>5</v>
      </c>
      <c r="L47" s="636">
        <v>1</v>
      </c>
      <c r="M47" s="636">
        <v>5</v>
      </c>
      <c r="O47" s="647">
        <v>36</v>
      </c>
      <c r="P47" s="662"/>
      <c r="Q47" s="662"/>
      <c r="R47" s="662"/>
    </row>
    <row r="48" spans="1:18" s="649" customFormat="1">
      <c r="A48" s="655">
        <v>40</v>
      </c>
      <c r="B48" s="293" t="s">
        <v>645</v>
      </c>
      <c r="C48" s="296">
        <v>220</v>
      </c>
      <c r="D48" s="296" t="s">
        <v>168</v>
      </c>
      <c r="E48" s="965"/>
      <c r="F48" s="966"/>
      <c r="G48" s="967"/>
      <c r="H48" s="296">
        <v>209000</v>
      </c>
      <c r="I48" s="648" t="s">
        <v>169</v>
      </c>
      <c r="J48" s="648" t="s">
        <v>880</v>
      </c>
      <c r="K48" s="292">
        <v>2</v>
      </c>
      <c r="L48" s="292">
        <v>1</v>
      </c>
      <c r="M48" s="292">
        <v>2</v>
      </c>
      <c r="O48" s="649">
        <v>37</v>
      </c>
      <c r="P48" s="658"/>
      <c r="Q48" s="658"/>
      <c r="R48" s="658"/>
    </row>
    <row r="49" spans="1:18" s="649" customFormat="1" ht="37.5">
      <c r="A49" s="663">
        <v>41</v>
      </c>
      <c r="B49" s="664" t="s">
        <v>757</v>
      </c>
      <c r="C49" s="296">
        <v>30</v>
      </c>
      <c r="D49" s="296" t="s">
        <v>168</v>
      </c>
      <c r="E49" s="962"/>
      <c r="F49" s="963"/>
      <c r="G49" s="964"/>
      <c r="H49" s="296">
        <v>48000</v>
      </c>
      <c r="I49" s="648" t="s">
        <v>169</v>
      </c>
      <c r="J49" s="648" t="s">
        <v>880</v>
      </c>
      <c r="K49" s="292">
        <v>2</v>
      </c>
      <c r="L49" s="292">
        <v>1</v>
      </c>
      <c r="M49" s="292">
        <v>2</v>
      </c>
      <c r="O49" s="649">
        <v>38</v>
      </c>
      <c r="P49" s="658"/>
      <c r="Q49" s="658"/>
      <c r="R49" s="658"/>
    </row>
    <row r="50" spans="1:18" s="649" customFormat="1">
      <c r="A50" s="297" t="s">
        <v>543</v>
      </c>
      <c r="B50" s="175" t="s">
        <v>840</v>
      </c>
      <c r="C50" s="176">
        <v>2</v>
      </c>
      <c r="D50" s="176" t="s">
        <v>176</v>
      </c>
      <c r="E50" s="954"/>
      <c r="F50" s="954"/>
      <c r="G50" s="954"/>
      <c r="H50" s="176">
        <v>125000</v>
      </c>
      <c r="I50" s="648" t="s">
        <v>169</v>
      </c>
      <c r="J50" s="648" t="s">
        <v>880</v>
      </c>
      <c r="K50" s="292">
        <v>2</v>
      </c>
      <c r="L50" s="292">
        <v>1</v>
      </c>
      <c r="M50" s="292">
        <v>2</v>
      </c>
      <c r="O50" s="649">
        <v>39</v>
      </c>
      <c r="P50" s="658"/>
      <c r="Q50" s="658"/>
      <c r="R50" s="658"/>
    </row>
    <row r="51" spans="1:18" s="649" customFormat="1">
      <c r="A51" s="297" t="s">
        <v>544</v>
      </c>
      <c r="B51" s="175" t="s">
        <v>841</v>
      </c>
      <c r="C51" s="176">
        <v>1</v>
      </c>
      <c r="D51" s="176" t="s">
        <v>284</v>
      </c>
      <c r="E51" s="954"/>
      <c r="F51" s="954"/>
      <c r="G51" s="954"/>
      <c r="H51" s="176">
        <v>23100</v>
      </c>
      <c r="I51" s="648" t="s">
        <v>169</v>
      </c>
      <c r="J51" s="648" t="s">
        <v>880</v>
      </c>
      <c r="K51" s="292">
        <v>2</v>
      </c>
      <c r="L51" s="292">
        <v>1</v>
      </c>
      <c r="M51" s="292">
        <v>2</v>
      </c>
      <c r="O51" s="649">
        <v>40</v>
      </c>
      <c r="P51" s="658"/>
      <c r="Q51" s="658"/>
      <c r="R51" s="658"/>
    </row>
    <row r="52" spans="1:18" s="649" customFormat="1" ht="37.5">
      <c r="A52" s="297" t="s">
        <v>545</v>
      </c>
      <c r="B52" s="175" t="s">
        <v>798</v>
      </c>
      <c r="C52" s="176">
        <v>4</v>
      </c>
      <c r="D52" s="176" t="s">
        <v>307</v>
      </c>
      <c r="E52" s="962"/>
      <c r="F52" s="963"/>
      <c r="G52" s="964"/>
      <c r="H52" s="176">
        <v>238000</v>
      </c>
      <c r="I52" s="648" t="s">
        <v>169</v>
      </c>
      <c r="J52" s="648" t="s">
        <v>880</v>
      </c>
      <c r="K52" s="292">
        <v>2</v>
      </c>
      <c r="L52" s="292">
        <v>1</v>
      </c>
      <c r="M52" s="292">
        <v>2</v>
      </c>
      <c r="O52" s="649">
        <v>41</v>
      </c>
      <c r="P52" s="658"/>
      <c r="Q52" s="658"/>
      <c r="R52" s="658"/>
    </row>
    <row r="53" spans="1:18" s="649" customFormat="1">
      <c r="A53" s="665" t="s">
        <v>546</v>
      </c>
      <c r="B53" s="666" t="s">
        <v>847</v>
      </c>
      <c r="C53" s="667">
        <v>1</v>
      </c>
      <c r="D53" s="667" t="s">
        <v>284</v>
      </c>
      <c r="E53" s="959"/>
      <c r="F53" s="960"/>
      <c r="G53" s="961"/>
      <c r="H53" s="667">
        <v>58000</v>
      </c>
      <c r="I53" s="668" t="s">
        <v>169</v>
      </c>
      <c r="J53" s="668" t="s">
        <v>880</v>
      </c>
      <c r="K53" s="669">
        <v>2</v>
      </c>
      <c r="L53" s="669">
        <v>1</v>
      </c>
      <c r="M53" s="669">
        <v>2</v>
      </c>
      <c r="O53" s="649">
        <v>42</v>
      </c>
      <c r="P53" s="658"/>
      <c r="Q53" s="658"/>
      <c r="R53" s="658"/>
    </row>
    <row r="54" spans="1:18" s="66" customFormat="1">
      <c r="A54" s="208" t="s">
        <v>690</v>
      </c>
      <c r="B54" s="206" t="s">
        <v>410</v>
      </c>
      <c r="C54" s="46">
        <v>180</v>
      </c>
      <c r="D54" s="46" t="s">
        <v>168</v>
      </c>
      <c r="E54" s="950"/>
      <c r="F54" s="950"/>
      <c r="G54" s="950"/>
      <c r="H54" s="46">
        <v>132650</v>
      </c>
      <c r="I54" s="564" t="s">
        <v>169</v>
      </c>
      <c r="J54" s="564" t="s">
        <v>880</v>
      </c>
      <c r="K54" s="469">
        <v>1</v>
      </c>
      <c r="L54" s="469">
        <v>1</v>
      </c>
      <c r="M54" s="469">
        <v>1</v>
      </c>
      <c r="O54" s="66">
        <v>43</v>
      </c>
      <c r="P54" s="627"/>
      <c r="Q54" s="627"/>
      <c r="R54" s="627"/>
    </row>
    <row r="55" spans="1:18" s="66" customFormat="1">
      <c r="A55" s="208" t="s">
        <v>606</v>
      </c>
      <c r="B55" s="51" t="s">
        <v>827</v>
      </c>
      <c r="C55" s="46"/>
      <c r="D55" s="46" t="s">
        <v>168</v>
      </c>
      <c r="E55" s="950"/>
      <c r="F55" s="950"/>
      <c r="G55" s="950"/>
      <c r="H55" s="46">
        <v>65000</v>
      </c>
      <c r="I55" s="245" t="s">
        <v>169</v>
      </c>
      <c r="J55" s="245" t="s">
        <v>880</v>
      </c>
      <c r="K55" s="469">
        <v>1</v>
      </c>
      <c r="L55" s="469">
        <v>1</v>
      </c>
      <c r="M55" s="469">
        <v>1</v>
      </c>
      <c r="O55" s="66">
        <v>44</v>
      </c>
      <c r="P55" s="627"/>
      <c r="Q55" s="627"/>
      <c r="R55" s="627"/>
    </row>
    <row r="56" spans="1:18" s="66" customFormat="1">
      <c r="A56" s="208" t="s">
        <v>607</v>
      </c>
      <c r="B56" s="206" t="s">
        <v>655</v>
      </c>
      <c r="C56" s="46">
        <v>40</v>
      </c>
      <c r="D56" s="46" t="s">
        <v>168</v>
      </c>
      <c r="E56" s="950"/>
      <c r="F56" s="950"/>
      <c r="G56" s="950"/>
      <c r="H56" s="46">
        <v>136000</v>
      </c>
      <c r="I56" s="245" t="s">
        <v>169</v>
      </c>
      <c r="J56" s="245" t="s">
        <v>880</v>
      </c>
      <c r="K56" s="469">
        <v>1</v>
      </c>
      <c r="L56" s="469">
        <v>1</v>
      </c>
      <c r="M56" s="469">
        <v>1</v>
      </c>
      <c r="O56" s="66">
        <v>45</v>
      </c>
      <c r="P56" s="627"/>
      <c r="Q56" s="627"/>
      <c r="R56" s="627"/>
    </row>
    <row r="57" spans="1:18" s="649" customFormat="1" ht="75">
      <c r="A57" s="297" t="s">
        <v>608</v>
      </c>
      <c r="B57" s="293" t="s">
        <v>886</v>
      </c>
      <c r="C57" s="296">
        <v>4</v>
      </c>
      <c r="D57" s="296" t="s">
        <v>307</v>
      </c>
      <c r="E57" s="954"/>
      <c r="F57" s="954"/>
      <c r="G57" s="954"/>
      <c r="H57" s="296">
        <v>9000</v>
      </c>
      <c r="I57" s="648" t="s">
        <v>169</v>
      </c>
      <c r="J57" s="648" t="s">
        <v>880</v>
      </c>
      <c r="K57" s="292">
        <v>2</v>
      </c>
      <c r="L57" s="292">
        <v>1</v>
      </c>
      <c r="M57" s="292">
        <v>2</v>
      </c>
      <c r="O57" s="649">
        <v>46</v>
      </c>
      <c r="P57" s="658"/>
      <c r="Q57" s="658"/>
      <c r="R57" s="658"/>
    </row>
    <row r="58" spans="1:18" s="649" customFormat="1" ht="37.5">
      <c r="A58" s="297" t="s">
        <v>615</v>
      </c>
      <c r="B58" s="293" t="s">
        <v>887</v>
      </c>
      <c r="C58" s="296">
        <v>1</v>
      </c>
      <c r="D58" s="296" t="s">
        <v>213</v>
      </c>
      <c r="E58" s="954"/>
      <c r="F58" s="954"/>
      <c r="G58" s="954"/>
      <c r="H58" s="296">
        <v>8000</v>
      </c>
      <c r="I58" s="648" t="s">
        <v>169</v>
      </c>
      <c r="J58" s="648" t="s">
        <v>880</v>
      </c>
      <c r="K58" s="292">
        <v>2</v>
      </c>
      <c r="L58" s="292">
        <v>1</v>
      </c>
      <c r="M58" s="292">
        <v>2</v>
      </c>
      <c r="O58" s="649">
        <v>47</v>
      </c>
      <c r="P58" s="658"/>
      <c r="Q58" s="658"/>
      <c r="R58" s="658"/>
    </row>
    <row r="59" spans="1:18" s="649" customFormat="1" ht="75">
      <c r="A59" s="297" t="s">
        <v>616</v>
      </c>
      <c r="B59" s="302" t="s">
        <v>888</v>
      </c>
      <c r="C59" s="296">
        <v>1</v>
      </c>
      <c r="D59" s="296" t="s">
        <v>307</v>
      </c>
      <c r="E59" s="954"/>
      <c r="F59" s="954"/>
      <c r="G59" s="954"/>
      <c r="H59" s="296">
        <v>150000</v>
      </c>
      <c r="I59" s="648" t="s">
        <v>169</v>
      </c>
      <c r="J59" s="648" t="s">
        <v>880</v>
      </c>
      <c r="K59" s="174">
        <v>2</v>
      </c>
      <c r="L59" s="174">
        <v>1</v>
      </c>
      <c r="M59" s="174">
        <v>2</v>
      </c>
      <c r="O59" s="649">
        <v>48</v>
      </c>
      <c r="P59" s="658"/>
      <c r="Q59" s="658"/>
      <c r="R59" s="658"/>
    </row>
    <row r="60" spans="1:18" s="66" customFormat="1" ht="37.5">
      <c r="A60" s="356" t="s">
        <v>620</v>
      </c>
      <c r="B60" s="255" t="s">
        <v>890</v>
      </c>
      <c r="C60" s="55">
        <v>22</v>
      </c>
      <c r="D60" s="55" t="s">
        <v>889</v>
      </c>
      <c r="E60" s="950"/>
      <c r="F60" s="950"/>
      <c r="G60" s="950"/>
      <c r="H60" s="55">
        <v>30000</v>
      </c>
      <c r="I60" s="245" t="s">
        <v>169</v>
      </c>
      <c r="J60" s="245" t="s">
        <v>880</v>
      </c>
      <c r="K60" s="469">
        <v>1</v>
      </c>
      <c r="L60" s="469">
        <v>1</v>
      </c>
      <c r="M60" s="469">
        <v>1</v>
      </c>
      <c r="O60" s="66">
        <v>49</v>
      </c>
      <c r="P60" s="627"/>
      <c r="Q60" s="627"/>
      <c r="R60" s="627"/>
    </row>
    <row r="61" spans="1:18" s="649" customFormat="1" ht="37.5">
      <c r="A61" s="297" t="s">
        <v>621</v>
      </c>
      <c r="B61" s="670" t="s">
        <v>813</v>
      </c>
      <c r="C61" s="671">
        <v>45</v>
      </c>
      <c r="D61" s="671" t="s">
        <v>171</v>
      </c>
      <c r="E61" s="959"/>
      <c r="F61" s="960"/>
      <c r="G61" s="961"/>
      <c r="H61" s="671">
        <v>253000</v>
      </c>
      <c r="I61" s="668" t="s">
        <v>169</v>
      </c>
      <c r="J61" s="668" t="s">
        <v>880</v>
      </c>
      <c r="K61" s="672">
        <v>2</v>
      </c>
      <c r="L61" s="672">
        <v>1</v>
      </c>
      <c r="M61" s="672">
        <v>2</v>
      </c>
      <c r="O61" s="649">
        <v>50</v>
      </c>
      <c r="P61" s="658"/>
      <c r="Q61" s="658"/>
      <c r="R61" s="658"/>
    </row>
    <row r="62" spans="1:18" s="649" customFormat="1">
      <c r="A62" s="665" t="s">
        <v>622</v>
      </c>
      <c r="B62" s="670" t="s">
        <v>891</v>
      </c>
      <c r="C62" s="671">
        <v>28</v>
      </c>
      <c r="D62" s="671" t="s">
        <v>284</v>
      </c>
      <c r="H62" s="671">
        <v>1860000</v>
      </c>
      <c r="I62" s="668" t="s">
        <v>169</v>
      </c>
      <c r="J62" s="668" t="s">
        <v>880</v>
      </c>
      <c r="K62" s="672">
        <v>2</v>
      </c>
      <c r="L62" s="672">
        <v>1</v>
      </c>
      <c r="M62" s="672">
        <v>2</v>
      </c>
      <c r="O62" s="649">
        <v>51</v>
      </c>
      <c r="P62" s="658"/>
      <c r="Q62" s="658"/>
      <c r="R62" s="658"/>
    </row>
    <row r="63" spans="1:18" s="654" customFormat="1">
      <c r="A63" s="673" t="s">
        <v>623</v>
      </c>
      <c r="B63" s="674" t="s">
        <v>755</v>
      </c>
      <c r="C63" s="675">
        <v>53250</v>
      </c>
      <c r="D63" s="675" t="s">
        <v>402</v>
      </c>
      <c r="E63" s="956"/>
      <c r="F63" s="957"/>
      <c r="G63" s="958"/>
      <c r="H63" s="675">
        <v>204528</v>
      </c>
      <c r="I63" s="676" t="s">
        <v>169</v>
      </c>
      <c r="J63" s="676" t="s">
        <v>880</v>
      </c>
      <c r="K63" s="650">
        <v>3</v>
      </c>
      <c r="L63" s="650">
        <v>6</v>
      </c>
      <c r="M63" s="650">
        <v>3</v>
      </c>
      <c r="O63" s="654">
        <v>52</v>
      </c>
      <c r="P63" s="677"/>
      <c r="Q63" s="677"/>
      <c r="R63" s="677"/>
    </row>
    <row r="64" spans="1:18" s="575" customFormat="1">
      <c r="A64" s="300" t="s">
        <v>702</v>
      </c>
      <c r="B64" s="59" t="s">
        <v>850</v>
      </c>
      <c r="C64" s="58">
        <v>3</v>
      </c>
      <c r="D64" s="58" t="s">
        <v>256</v>
      </c>
      <c r="E64" s="955"/>
      <c r="F64" s="955"/>
      <c r="G64" s="955"/>
      <c r="H64" s="58">
        <v>97000</v>
      </c>
      <c r="I64" s="290" t="s">
        <v>169</v>
      </c>
      <c r="J64" s="290" t="s">
        <v>880</v>
      </c>
      <c r="K64" s="626">
        <v>4</v>
      </c>
      <c r="L64" s="626">
        <v>4</v>
      </c>
      <c r="M64" s="626">
        <v>4</v>
      </c>
      <c r="O64" s="575">
        <v>53</v>
      </c>
      <c r="P64" s="627"/>
      <c r="Q64" s="627"/>
      <c r="R64" s="627"/>
    </row>
    <row r="65" spans="1:18" s="649" customFormat="1">
      <c r="A65" s="297" t="s">
        <v>704</v>
      </c>
      <c r="B65" s="175" t="s">
        <v>754</v>
      </c>
      <c r="C65" s="176">
        <v>3</v>
      </c>
      <c r="D65" s="176" t="s">
        <v>171</v>
      </c>
      <c r="E65" s="954"/>
      <c r="F65" s="954"/>
      <c r="G65" s="954"/>
      <c r="H65" s="176">
        <v>40500</v>
      </c>
      <c r="I65" s="648" t="s">
        <v>169</v>
      </c>
      <c r="J65" s="648" t="s">
        <v>880</v>
      </c>
      <c r="K65" s="292">
        <v>2</v>
      </c>
      <c r="L65" s="292">
        <v>1</v>
      </c>
      <c r="M65" s="292">
        <v>2</v>
      </c>
      <c r="O65" s="649">
        <v>54</v>
      </c>
      <c r="P65" s="658"/>
      <c r="Q65" s="658"/>
      <c r="R65" s="658"/>
    </row>
    <row r="66" spans="1:18" s="575" customFormat="1">
      <c r="A66" s="300" t="s">
        <v>706</v>
      </c>
      <c r="B66" s="59" t="s">
        <v>636</v>
      </c>
      <c r="C66" s="58">
        <v>0</v>
      </c>
      <c r="D66" s="58" t="s">
        <v>168</v>
      </c>
      <c r="E66" s="955"/>
      <c r="F66" s="955"/>
      <c r="G66" s="955"/>
      <c r="H66" s="58">
        <v>11000</v>
      </c>
      <c r="I66" s="290" t="s">
        <v>169</v>
      </c>
      <c r="J66" s="290" t="s">
        <v>880</v>
      </c>
      <c r="K66" s="626">
        <v>4</v>
      </c>
      <c r="L66" s="626">
        <v>4</v>
      </c>
      <c r="M66" s="626">
        <v>4</v>
      </c>
      <c r="O66" s="575">
        <v>55</v>
      </c>
      <c r="P66" s="627"/>
      <c r="Q66" s="627"/>
      <c r="R66" s="627"/>
    </row>
    <row r="67" spans="1:18" s="649" customFormat="1">
      <c r="A67" s="678" t="s">
        <v>708</v>
      </c>
      <c r="B67" s="175" t="s">
        <v>199</v>
      </c>
      <c r="C67" s="176">
        <v>10</v>
      </c>
      <c r="D67" s="176" t="s">
        <v>171</v>
      </c>
      <c r="E67" s="954"/>
      <c r="F67" s="954"/>
      <c r="G67" s="954"/>
      <c r="H67" s="176">
        <v>25000</v>
      </c>
      <c r="I67" s="648" t="s">
        <v>169</v>
      </c>
      <c r="J67" s="648" t="s">
        <v>880</v>
      </c>
      <c r="K67" s="292">
        <v>2</v>
      </c>
      <c r="L67" s="292">
        <v>1</v>
      </c>
      <c r="M67" s="292">
        <v>2</v>
      </c>
      <c r="O67" s="649">
        <v>56</v>
      </c>
      <c r="P67" s="658"/>
      <c r="Q67" s="658"/>
      <c r="R67" s="658"/>
    </row>
    <row r="68" spans="1:18" s="649" customFormat="1">
      <c r="A68" s="678" t="s">
        <v>710</v>
      </c>
      <c r="B68" s="175" t="s">
        <v>803</v>
      </c>
      <c r="C68" s="176">
        <v>250</v>
      </c>
      <c r="D68" s="176" t="s">
        <v>168</v>
      </c>
      <c r="E68" s="954"/>
      <c r="F68" s="954"/>
      <c r="G68" s="954"/>
      <c r="H68" s="176">
        <v>60000</v>
      </c>
      <c r="I68" s="648" t="s">
        <v>169</v>
      </c>
      <c r="J68" s="648" t="s">
        <v>880</v>
      </c>
      <c r="K68" s="292">
        <v>2</v>
      </c>
      <c r="L68" s="292">
        <v>1</v>
      </c>
      <c r="M68" s="292">
        <v>2</v>
      </c>
      <c r="O68" s="649">
        <v>57</v>
      </c>
      <c r="P68" s="658"/>
      <c r="Q68" s="658"/>
      <c r="R68" s="658"/>
    </row>
    <row r="69" spans="1:18" s="66" customFormat="1">
      <c r="A69" s="208" t="s">
        <v>713</v>
      </c>
      <c r="B69" s="206" t="s">
        <v>191</v>
      </c>
      <c r="C69" s="46">
        <v>48</v>
      </c>
      <c r="D69" s="46" t="s">
        <v>168</v>
      </c>
      <c r="E69" s="950"/>
      <c r="F69" s="950"/>
      <c r="G69" s="950"/>
      <c r="H69" s="46">
        <v>24600</v>
      </c>
      <c r="I69" s="245" t="s">
        <v>169</v>
      </c>
      <c r="J69" s="245" t="s">
        <v>880</v>
      </c>
      <c r="K69" s="625">
        <v>1</v>
      </c>
      <c r="L69" s="625">
        <v>2</v>
      </c>
      <c r="M69" s="625">
        <v>1</v>
      </c>
      <c r="O69" s="66">
        <v>58</v>
      </c>
      <c r="P69" s="627"/>
      <c r="Q69" s="627"/>
      <c r="R69" s="627"/>
    </row>
    <row r="70" spans="1:18" s="66" customFormat="1">
      <c r="A70" s="570" t="s">
        <v>714</v>
      </c>
      <c r="B70" s="569" t="s">
        <v>826</v>
      </c>
      <c r="C70" s="568">
        <v>2</v>
      </c>
      <c r="D70" s="568" t="s">
        <v>256</v>
      </c>
      <c r="E70" s="950"/>
      <c r="F70" s="950"/>
      <c r="G70" s="950"/>
      <c r="H70" s="568">
        <v>80000</v>
      </c>
      <c r="I70" s="245" t="s">
        <v>169</v>
      </c>
      <c r="J70" s="245" t="s">
        <v>880</v>
      </c>
      <c r="K70" s="469">
        <v>1</v>
      </c>
      <c r="L70" s="469">
        <v>1</v>
      </c>
      <c r="M70" s="469">
        <v>1</v>
      </c>
      <c r="O70" s="66">
        <v>59</v>
      </c>
      <c r="P70" s="627"/>
      <c r="Q70" s="627"/>
      <c r="R70" s="627"/>
    </row>
    <row r="71" spans="1:18" s="649" customFormat="1">
      <c r="A71" s="678" t="s">
        <v>716</v>
      </c>
      <c r="B71" s="679" t="s">
        <v>353</v>
      </c>
      <c r="C71" s="176">
        <v>270</v>
      </c>
      <c r="D71" s="176" t="s">
        <v>168</v>
      </c>
      <c r="E71" s="954"/>
      <c r="F71" s="954"/>
      <c r="G71" s="954"/>
      <c r="H71" s="176">
        <v>670900</v>
      </c>
      <c r="I71" s="648" t="s">
        <v>169</v>
      </c>
      <c r="J71" s="648" t="s">
        <v>880</v>
      </c>
      <c r="K71" s="174">
        <v>2</v>
      </c>
      <c r="L71" s="174">
        <v>1</v>
      </c>
      <c r="M71" s="174">
        <v>2</v>
      </c>
      <c r="O71" s="649">
        <v>60</v>
      </c>
      <c r="P71" s="658"/>
      <c r="Q71" s="658"/>
      <c r="R71" s="658"/>
    </row>
    <row r="72" spans="1:18" s="649" customFormat="1" ht="56.25">
      <c r="A72" s="297" t="s">
        <v>718</v>
      </c>
      <c r="B72" s="293" t="s">
        <v>892</v>
      </c>
      <c r="C72" s="296">
        <v>50</v>
      </c>
      <c r="D72" s="296" t="s">
        <v>168</v>
      </c>
      <c r="E72" s="954"/>
      <c r="F72" s="954"/>
      <c r="G72" s="954"/>
      <c r="H72" s="296">
        <v>90000</v>
      </c>
      <c r="I72" s="648" t="s">
        <v>169</v>
      </c>
      <c r="J72" s="648" t="s">
        <v>880</v>
      </c>
      <c r="K72" s="174">
        <v>2</v>
      </c>
      <c r="L72" s="174">
        <v>1</v>
      </c>
      <c r="M72" s="174">
        <v>2</v>
      </c>
      <c r="O72" s="649">
        <v>61</v>
      </c>
      <c r="P72" s="658"/>
      <c r="Q72" s="658"/>
      <c r="R72" s="658"/>
    </row>
    <row r="73" spans="1:18" s="649" customFormat="1">
      <c r="A73" s="680">
        <v>65</v>
      </c>
      <c r="B73" s="293" t="s">
        <v>642</v>
      </c>
      <c r="C73" s="296">
        <v>1</v>
      </c>
      <c r="D73" s="296" t="s">
        <v>213</v>
      </c>
      <c r="E73" s="954"/>
      <c r="F73" s="954"/>
      <c r="G73" s="954"/>
      <c r="H73" s="296">
        <v>25000</v>
      </c>
      <c r="I73" s="648" t="s">
        <v>169</v>
      </c>
      <c r="J73" s="648" t="s">
        <v>880</v>
      </c>
      <c r="K73" s="174">
        <v>2</v>
      </c>
      <c r="L73" s="174">
        <v>1</v>
      </c>
      <c r="M73" s="174">
        <v>2</v>
      </c>
      <c r="O73" s="649">
        <v>62</v>
      </c>
      <c r="P73" s="658"/>
      <c r="Q73" s="658"/>
      <c r="R73" s="658"/>
    </row>
    <row r="74" spans="1:18" s="649" customFormat="1" ht="56.25">
      <c r="A74" s="655">
        <v>66</v>
      </c>
      <c r="B74" s="293" t="s">
        <v>895</v>
      </c>
      <c r="C74" s="296">
        <v>15</v>
      </c>
      <c r="D74" s="296" t="s">
        <v>284</v>
      </c>
      <c r="E74" s="954"/>
      <c r="F74" s="954"/>
      <c r="G74" s="954"/>
      <c r="H74" s="296">
        <v>42500</v>
      </c>
      <c r="I74" s="648" t="s">
        <v>169</v>
      </c>
      <c r="J74" s="648" t="s">
        <v>880</v>
      </c>
      <c r="K74" s="174">
        <v>2</v>
      </c>
      <c r="L74" s="174">
        <v>1</v>
      </c>
      <c r="M74" s="174">
        <v>2</v>
      </c>
      <c r="O74" s="649">
        <v>63</v>
      </c>
      <c r="P74" s="658"/>
      <c r="Q74" s="658"/>
      <c r="R74" s="658"/>
    </row>
    <row r="75" spans="1:18" s="649" customFormat="1">
      <c r="A75" s="655">
        <v>67</v>
      </c>
      <c r="B75" s="302" t="s">
        <v>896</v>
      </c>
      <c r="C75" s="296">
        <v>37</v>
      </c>
      <c r="D75" s="296" t="s">
        <v>168</v>
      </c>
      <c r="E75" s="954"/>
      <c r="F75" s="954"/>
      <c r="G75" s="954"/>
      <c r="H75" s="296">
        <v>94600</v>
      </c>
      <c r="I75" s="648" t="s">
        <v>169</v>
      </c>
      <c r="J75" s="648" t="s">
        <v>880</v>
      </c>
      <c r="K75" s="174">
        <v>2</v>
      </c>
      <c r="L75" s="174">
        <v>1</v>
      </c>
      <c r="M75" s="174">
        <v>2</v>
      </c>
      <c r="O75" s="649">
        <v>64</v>
      </c>
      <c r="P75" s="658"/>
      <c r="Q75" s="658"/>
      <c r="R75" s="658"/>
    </row>
    <row r="76" spans="1:18" s="649" customFormat="1" ht="37.5">
      <c r="A76" s="655">
        <v>68</v>
      </c>
      <c r="B76" s="293" t="s">
        <v>897</v>
      </c>
      <c r="C76" s="296">
        <v>1</v>
      </c>
      <c r="D76" s="296" t="s">
        <v>284</v>
      </c>
      <c r="E76" s="954"/>
      <c r="F76" s="954"/>
      <c r="G76" s="954"/>
      <c r="H76" s="296">
        <v>11480</v>
      </c>
      <c r="I76" s="648" t="s">
        <v>169</v>
      </c>
      <c r="J76" s="648" t="s">
        <v>880</v>
      </c>
      <c r="K76" s="174">
        <v>2</v>
      </c>
      <c r="L76" s="174">
        <v>1</v>
      </c>
      <c r="M76" s="174">
        <v>2</v>
      </c>
      <c r="O76" s="649">
        <v>65</v>
      </c>
      <c r="P76" s="658"/>
      <c r="Q76" s="658"/>
      <c r="R76" s="658"/>
    </row>
    <row r="77" spans="1:18" s="649" customFormat="1" ht="56.25">
      <c r="A77" s="655">
        <v>69</v>
      </c>
      <c r="B77" s="293" t="s">
        <v>903</v>
      </c>
      <c r="C77" s="296">
        <v>1</v>
      </c>
      <c r="D77" s="296" t="s">
        <v>284</v>
      </c>
      <c r="E77" s="954"/>
      <c r="F77" s="954"/>
      <c r="G77" s="954"/>
      <c r="H77" s="296">
        <v>29000</v>
      </c>
      <c r="I77" s="648" t="s">
        <v>169</v>
      </c>
      <c r="J77" s="648" t="s">
        <v>880</v>
      </c>
      <c r="K77" s="174">
        <v>2</v>
      </c>
      <c r="L77" s="174">
        <v>1</v>
      </c>
      <c r="M77" s="174">
        <v>2</v>
      </c>
      <c r="O77" s="649">
        <v>66</v>
      </c>
      <c r="P77" s="658"/>
      <c r="Q77" s="658"/>
      <c r="R77" s="658"/>
    </row>
    <row r="78" spans="1:18" s="649" customFormat="1" ht="37.5">
      <c r="A78" s="655">
        <v>70</v>
      </c>
      <c r="B78" s="302" t="s">
        <v>899</v>
      </c>
      <c r="C78" s="296">
        <v>1</v>
      </c>
      <c r="D78" s="296" t="s">
        <v>213</v>
      </c>
      <c r="E78" s="954"/>
      <c r="F78" s="954"/>
      <c r="G78" s="954"/>
      <c r="H78" s="296">
        <v>234800</v>
      </c>
      <c r="I78" s="648" t="s">
        <v>169</v>
      </c>
      <c r="J78" s="648" t="s">
        <v>880</v>
      </c>
      <c r="K78" s="174">
        <v>2</v>
      </c>
      <c r="L78" s="174">
        <v>1</v>
      </c>
      <c r="M78" s="174">
        <v>2</v>
      </c>
      <c r="O78" s="649">
        <v>67</v>
      </c>
      <c r="P78" s="658"/>
      <c r="Q78" s="658"/>
      <c r="R78" s="658"/>
    </row>
    <row r="79" spans="1:18" s="66" customFormat="1" ht="37.5">
      <c r="A79" s="548">
        <v>71</v>
      </c>
      <c r="B79" s="247" t="s">
        <v>901</v>
      </c>
      <c r="C79" s="55">
        <v>10</v>
      </c>
      <c r="D79" s="55" t="s">
        <v>176</v>
      </c>
      <c r="E79" s="950"/>
      <c r="F79" s="950"/>
      <c r="G79" s="950"/>
      <c r="H79" s="55">
        <v>50000</v>
      </c>
      <c r="I79" s="245" t="s">
        <v>169</v>
      </c>
      <c r="J79" s="245" t="s">
        <v>905</v>
      </c>
      <c r="K79" s="469">
        <v>1</v>
      </c>
      <c r="L79" s="469">
        <v>1</v>
      </c>
      <c r="M79" s="469">
        <v>1</v>
      </c>
      <c r="O79" s="66">
        <v>68</v>
      </c>
      <c r="P79" s="627"/>
      <c r="Q79" s="627"/>
      <c r="R79" s="627"/>
    </row>
    <row r="80" spans="1:18" s="649" customFormat="1" ht="56.25">
      <c r="A80" s="655">
        <v>72</v>
      </c>
      <c r="B80" s="293" t="s">
        <v>906</v>
      </c>
      <c r="C80" s="296">
        <v>9</v>
      </c>
      <c r="D80" s="296" t="s">
        <v>307</v>
      </c>
      <c r="E80" s="954"/>
      <c r="F80" s="954"/>
      <c r="G80" s="954"/>
      <c r="H80" s="296">
        <v>22500</v>
      </c>
      <c r="I80" s="648" t="s">
        <v>169</v>
      </c>
      <c r="J80" s="648" t="s">
        <v>905</v>
      </c>
      <c r="K80" s="174">
        <v>2</v>
      </c>
      <c r="L80" s="174">
        <v>1</v>
      </c>
      <c r="M80" s="174">
        <v>2</v>
      </c>
      <c r="N80" s="681"/>
      <c r="O80" s="649">
        <v>69</v>
      </c>
      <c r="P80" s="681"/>
      <c r="Q80" s="681"/>
      <c r="R80" s="658"/>
    </row>
    <row r="81" spans="1:18" s="66" customFormat="1" ht="56.25">
      <c r="A81" s="548">
        <v>73</v>
      </c>
      <c r="B81" s="247" t="s">
        <v>907</v>
      </c>
      <c r="C81" s="55">
        <v>1</v>
      </c>
      <c r="D81" s="55" t="s">
        <v>176</v>
      </c>
      <c r="E81" s="950"/>
      <c r="F81" s="950"/>
      <c r="G81" s="950"/>
      <c r="H81" s="55">
        <v>54000</v>
      </c>
      <c r="I81" s="245" t="s">
        <v>169</v>
      </c>
      <c r="J81" s="245" t="s">
        <v>905</v>
      </c>
      <c r="K81" s="469">
        <v>1</v>
      </c>
      <c r="L81" s="469">
        <v>1</v>
      </c>
      <c r="M81" s="469">
        <v>1</v>
      </c>
      <c r="N81" s="628"/>
      <c r="O81" s="66">
        <v>70</v>
      </c>
      <c r="P81" s="628"/>
      <c r="Q81" s="628"/>
      <c r="R81" s="627"/>
    </row>
    <row r="82" spans="1:18" s="66" customFormat="1" ht="56.25">
      <c r="A82" s="548">
        <v>74</v>
      </c>
      <c r="B82" s="247" t="s">
        <v>908</v>
      </c>
      <c r="C82" s="55">
        <v>1</v>
      </c>
      <c r="D82" s="55" t="s">
        <v>307</v>
      </c>
      <c r="E82" s="950"/>
      <c r="F82" s="950"/>
      <c r="G82" s="950"/>
      <c r="H82" s="55">
        <v>33500</v>
      </c>
      <c r="I82" s="245" t="s">
        <v>169</v>
      </c>
      <c r="J82" s="245" t="s">
        <v>905</v>
      </c>
      <c r="K82" s="469">
        <v>1</v>
      </c>
      <c r="L82" s="469">
        <v>1</v>
      </c>
      <c r="M82" s="469">
        <v>1</v>
      </c>
      <c r="N82" s="628"/>
      <c r="O82" s="66">
        <v>71</v>
      </c>
      <c r="P82" s="628"/>
      <c r="Q82" s="628"/>
      <c r="R82" s="627"/>
    </row>
    <row r="83" spans="1:18" s="66" customFormat="1" ht="37.5">
      <c r="A83" s="548">
        <v>75</v>
      </c>
      <c r="B83" s="247" t="s">
        <v>909</v>
      </c>
      <c r="C83" s="55">
        <v>4</v>
      </c>
      <c r="D83" s="55" t="s">
        <v>188</v>
      </c>
      <c r="E83" s="950"/>
      <c r="F83" s="950"/>
      <c r="G83" s="950"/>
      <c r="H83" s="55">
        <v>20000</v>
      </c>
      <c r="I83" s="245" t="s">
        <v>169</v>
      </c>
      <c r="J83" s="245" t="s">
        <v>905</v>
      </c>
      <c r="K83" s="625">
        <v>1</v>
      </c>
      <c r="L83" s="625">
        <v>2</v>
      </c>
      <c r="M83" s="625">
        <v>1</v>
      </c>
      <c r="N83" s="628"/>
      <c r="O83" s="66">
        <v>72</v>
      </c>
      <c r="P83" s="628"/>
      <c r="Q83" s="628"/>
      <c r="R83" s="627"/>
    </row>
    <row r="84" spans="1:18" s="649" customFormat="1">
      <c r="A84" s="655">
        <v>76</v>
      </c>
      <c r="B84" s="293" t="s">
        <v>910</v>
      </c>
      <c r="C84" s="296">
        <v>1</v>
      </c>
      <c r="D84" s="296" t="s">
        <v>284</v>
      </c>
      <c r="E84" s="954"/>
      <c r="F84" s="954"/>
      <c r="G84" s="954"/>
      <c r="H84" s="296">
        <v>35400</v>
      </c>
      <c r="I84" s="648" t="s">
        <v>169</v>
      </c>
      <c r="J84" s="648" t="s">
        <v>911</v>
      </c>
      <c r="K84" s="669">
        <v>2</v>
      </c>
      <c r="L84" s="669">
        <v>1</v>
      </c>
      <c r="M84" s="669">
        <v>2</v>
      </c>
      <c r="N84" s="681"/>
      <c r="O84" s="649">
        <v>73</v>
      </c>
      <c r="P84" s="681"/>
      <c r="Q84" s="681"/>
      <c r="R84" s="658"/>
    </row>
    <row r="85" spans="1:18" s="66" customFormat="1" ht="56.25">
      <c r="A85" s="548">
        <v>77</v>
      </c>
      <c r="B85" s="247" t="s">
        <v>912</v>
      </c>
      <c r="C85" s="55">
        <v>1</v>
      </c>
      <c r="D85" s="55" t="s">
        <v>176</v>
      </c>
      <c r="E85" s="950"/>
      <c r="F85" s="950"/>
      <c r="G85" s="950"/>
      <c r="H85" s="55">
        <v>4400</v>
      </c>
      <c r="I85" s="245" t="s">
        <v>169</v>
      </c>
      <c r="J85" s="245" t="s">
        <v>911</v>
      </c>
      <c r="K85" s="565">
        <v>1</v>
      </c>
      <c r="L85" s="565">
        <v>1</v>
      </c>
      <c r="M85" s="565">
        <v>1</v>
      </c>
      <c r="N85" s="628"/>
      <c r="O85" s="66">
        <v>74</v>
      </c>
      <c r="P85" s="628"/>
      <c r="Q85" s="628"/>
      <c r="R85" s="627"/>
    </row>
    <row r="86" spans="1:18" s="66" customFormat="1">
      <c r="A86" s="548">
        <v>78</v>
      </c>
      <c r="B86" s="247" t="s">
        <v>913</v>
      </c>
      <c r="C86" s="55">
        <v>2</v>
      </c>
      <c r="D86" s="55" t="s">
        <v>256</v>
      </c>
      <c r="E86" s="950"/>
      <c r="F86" s="950"/>
      <c r="G86" s="950"/>
      <c r="H86" s="55">
        <v>42000</v>
      </c>
      <c r="I86" s="245" t="s">
        <v>169</v>
      </c>
      <c r="J86" s="245" t="s">
        <v>911</v>
      </c>
      <c r="K86" s="565">
        <v>1</v>
      </c>
      <c r="L86" s="565">
        <v>1</v>
      </c>
      <c r="M86" s="565">
        <v>1</v>
      </c>
      <c r="N86" s="628"/>
      <c r="O86" s="66">
        <v>75</v>
      </c>
      <c r="P86" s="628"/>
      <c r="Q86" s="628"/>
      <c r="R86" s="627"/>
    </row>
    <row r="87" spans="1:18" s="649" customFormat="1" ht="37.5">
      <c r="A87" s="655">
        <v>79</v>
      </c>
      <c r="B87" s="293" t="s">
        <v>914</v>
      </c>
      <c r="C87" s="296">
        <v>1</v>
      </c>
      <c r="D87" s="296" t="s">
        <v>256</v>
      </c>
      <c r="E87" s="954"/>
      <c r="F87" s="954"/>
      <c r="G87" s="954"/>
      <c r="H87" s="296">
        <v>150000</v>
      </c>
      <c r="I87" s="648" t="s">
        <v>169</v>
      </c>
      <c r="J87" s="648" t="s">
        <v>911</v>
      </c>
      <c r="K87" s="669">
        <v>2</v>
      </c>
      <c r="L87" s="669">
        <v>1</v>
      </c>
      <c r="M87" s="669">
        <v>2</v>
      </c>
      <c r="N87" s="681"/>
      <c r="O87" s="649">
        <v>76</v>
      </c>
      <c r="P87" s="681"/>
      <c r="Q87" s="681"/>
      <c r="R87" s="658"/>
    </row>
    <row r="88" spans="1:18" s="649" customFormat="1" ht="37.5">
      <c r="A88" s="655">
        <v>80</v>
      </c>
      <c r="B88" s="293" t="s">
        <v>915</v>
      </c>
      <c r="C88" s="296">
        <v>18</v>
      </c>
      <c r="D88" s="296" t="s">
        <v>307</v>
      </c>
      <c r="E88" s="954"/>
      <c r="F88" s="954"/>
      <c r="G88" s="954"/>
      <c r="H88" s="296">
        <v>155000</v>
      </c>
      <c r="I88" s="648" t="s">
        <v>169</v>
      </c>
      <c r="J88" s="648" t="s">
        <v>911</v>
      </c>
      <c r="K88" s="174">
        <v>2</v>
      </c>
      <c r="L88" s="174">
        <v>1</v>
      </c>
      <c r="M88" s="174">
        <v>2</v>
      </c>
      <c r="N88" s="681"/>
      <c r="O88" s="649">
        <v>77</v>
      </c>
      <c r="P88" s="681"/>
      <c r="Q88" s="681"/>
      <c r="R88" s="658"/>
    </row>
    <row r="89" spans="1:18" s="66" customFormat="1" ht="56.25">
      <c r="A89" s="548">
        <v>81</v>
      </c>
      <c r="B89" s="247" t="s">
        <v>916</v>
      </c>
      <c r="C89" s="55">
        <v>3</v>
      </c>
      <c r="D89" s="55" t="s">
        <v>188</v>
      </c>
      <c r="E89" s="950"/>
      <c r="F89" s="950"/>
      <c r="G89" s="950"/>
      <c r="H89" s="55">
        <v>30000</v>
      </c>
      <c r="I89" s="245" t="s">
        <v>169</v>
      </c>
      <c r="J89" s="245" t="s">
        <v>911</v>
      </c>
      <c r="K89" s="625">
        <v>1</v>
      </c>
      <c r="L89" s="625">
        <v>2</v>
      </c>
      <c r="M89" s="625">
        <v>1</v>
      </c>
      <c r="N89" s="628"/>
      <c r="O89" s="66">
        <v>78</v>
      </c>
      <c r="P89" s="628"/>
      <c r="Q89" s="628"/>
      <c r="R89" s="627"/>
    </row>
    <row r="90" spans="1:18" s="649" customFormat="1">
      <c r="A90" s="655">
        <v>82</v>
      </c>
      <c r="B90" s="293" t="s">
        <v>917</v>
      </c>
      <c r="C90" s="296">
        <v>250</v>
      </c>
      <c r="D90" s="296" t="s">
        <v>168</v>
      </c>
      <c r="E90" s="954"/>
      <c r="F90" s="954"/>
      <c r="G90" s="954"/>
      <c r="H90" s="296">
        <v>180000</v>
      </c>
      <c r="I90" s="648" t="s">
        <v>169</v>
      </c>
      <c r="J90" s="648" t="s">
        <v>911</v>
      </c>
      <c r="K90" s="174">
        <v>2</v>
      </c>
      <c r="L90" s="174">
        <v>1</v>
      </c>
      <c r="M90" s="174">
        <v>2</v>
      </c>
      <c r="N90" s="681"/>
      <c r="O90" s="649">
        <v>79</v>
      </c>
      <c r="P90" s="681"/>
      <c r="Q90" s="681"/>
      <c r="R90" s="658"/>
    </row>
    <row r="91" spans="1:18" s="654" customFormat="1">
      <c r="A91" s="650">
        <v>83</v>
      </c>
      <c r="B91" s="651" t="s">
        <v>755</v>
      </c>
      <c r="C91" s="652">
        <v>1</v>
      </c>
      <c r="D91" s="652" t="s">
        <v>7</v>
      </c>
      <c r="E91" s="951"/>
      <c r="F91" s="952"/>
      <c r="G91" s="953"/>
      <c r="H91" s="652">
        <v>25000</v>
      </c>
      <c r="I91" s="653" t="s">
        <v>169</v>
      </c>
      <c r="J91" s="653" t="s">
        <v>911</v>
      </c>
      <c r="K91" s="650">
        <v>3</v>
      </c>
      <c r="L91" s="650">
        <v>6</v>
      </c>
      <c r="M91" s="650">
        <v>3</v>
      </c>
      <c r="N91" s="682"/>
      <c r="O91" s="654">
        <v>80</v>
      </c>
      <c r="P91" s="682"/>
      <c r="Q91" s="682"/>
      <c r="R91" s="677"/>
    </row>
    <row r="92" spans="1:18" s="66" customFormat="1" ht="56.25">
      <c r="A92" s="356" t="s">
        <v>923</v>
      </c>
      <c r="B92" s="255" t="s">
        <v>920</v>
      </c>
      <c r="C92" s="55">
        <v>10</v>
      </c>
      <c r="D92" s="55" t="s">
        <v>220</v>
      </c>
      <c r="E92" s="950"/>
      <c r="F92" s="950"/>
      <c r="G92" s="950"/>
      <c r="H92" s="55">
        <v>20000</v>
      </c>
      <c r="I92" s="245" t="s">
        <v>169</v>
      </c>
      <c r="J92" s="629">
        <v>23621</v>
      </c>
      <c r="K92" s="469">
        <v>1</v>
      </c>
      <c r="L92" s="469">
        <v>1</v>
      </c>
      <c r="M92" s="469">
        <v>1</v>
      </c>
      <c r="N92" s="628"/>
      <c r="O92" s="66">
        <v>81</v>
      </c>
      <c r="P92" s="628"/>
      <c r="Q92" s="628"/>
      <c r="R92" s="627"/>
    </row>
    <row r="93" spans="1:18" s="66" customFormat="1" ht="37.5">
      <c r="A93" s="630">
        <v>85</v>
      </c>
      <c r="B93" s="631" t="s">
        <v>867</v>
      </c>
      <c r="C93" s="632">
        <v>5</v>
      </c>
      <c r="D93" s="633" t="s">
        <v>307</v>
      </c>
      <c r="E93" s="949"/>
      <c r="F93" s="949"/>
      <c r="G93" s="949"/>
      <c r="H93" s="634">
        <v>2091200</v>
      </c>
      <c r="I93" s="635" t="s">
        <v>169</v>
      </c>
      <c r="J93" s="635" t="s">
        <v>868</v>
      </c>
      <c r="K93" s="636">
        <v>2</v>
      </c>
      <c r="L93" s="636">
        <v>1</v>
      </c>
      <c r="M93" s="636">
        <v>2</v>
      </c>
      <c r="O93" s="627"/>
      <c r="P93" s="627"/>
      <c r="Q93" s="627"/>
      <c r="R93" s="627"/>
    </row>
    <row r="94" spans="1:18" s="66" customFormat="1">
      <c r="A94" s="630">
        <v>86</v>
      </c>
      <c r="B94" s="631" t="s">
        <v>879</v>
      </c>
      <c r="C94" s="632">
        <v>23</v>
      </c>
      <c r="D94" s="633" t="s">
        <v>284</v>
      </c>
      <c r="E94" s="946"/>
      <c r="F94" s="947"/>
      <c r="G94" s="948"/>
      <c r="H94" s="634">
        <v>67397467</v>
      </c>
      <c r="I94" s="635" t="s">
        <v>169</v>
      </c>
      <c r="J94" s="635" t="s">
        <v>880</v>
      </c>
      <c r="K94" s="636">
        <v>2</v>
      </c>
      <c r="L94" s="636">
        <v>1</v>
      </c>
      <c r="M94" s="636">
        <v>2</v>
      </c>
      <c r="O94" s="627"/>
      <c r="P94" s="627"/>
      <c r="Q94" s="627"/>
      <c r="R94" s="627"/>
    </row>
    <row r="95" spans="1:18" s="66" customFormat="1">
      <c r="A95" s="637" t="s">
        <v>921</v>
      </c>
      <c r="B95" s="638" t="s">
        <v>904</v>
      </c>
      <c r="C95" s="639">
        <v>674</v>
      </c>
      <c r="D95" s="640" t="s">
        <v>168</v>
      </c>
      <c r="E95" s="943"/>
      <c r="F95" s="944"/>
      <c r="G95" s="945"/>
      <c r="H95" s="641">
        <v>990780</v>
      </c>
      <c r="I95" s="635" t="s">
        <v>169</v>
      </c>
      <c r="J95" s="635" t="s">
        <v>905</v>
      </c>
      <c r="K95" s="631"/>
      <c r="L95" s="642"/>
      <c r="M95" s="642"/>
      <c r="O95" s="627"/>
      <c r="P95" s="627"/>
      <c r="Q95" s="627"/>
      <c r="R95" s="627"/>
    </row>
    <row r="96" spans="1:18" s="66" customFormat="1" ht="56.25">
      <c r="A96" s="643" t="s">
        <v>924</v>
      </c>
      <c r="B96" s="631" t="s">
        <v>894</v>
      </c>
      <c r="C96" s="641">
        <v>1</v>
      </c>
      <c r="D96" s="641" t="s">
        <v>307</v>
      </c>
      <c r="E96" s="942"/>
      <c r="F96" s="942"/>
      <c r="G96" s="942"/>
      <c r="H96" s="641">
        <v>34000</v>
      </c>
      <c r="I96" s="635" t="s">
        <v>169</v>
      </c>
      <c r="J96" s="635" t="s">
        <v>880</v>
      </c>
      <c r="K96" s="644">
        <v>2</v>
      </c>
      <c r="L96" s="644">
        <v>1</v>
      </c>
      <c r="M96" s="644">
        <v>2</v>
      </c>
      <c r="O96" s="627" t="s">
        <v>928</v>
      </c>
      <c r="P96" s="627"/>
      <c r="Q96" s="627"/>
      <c r="R96" s="627"/>
    </row>
    <row r="97" spans="1:18" s="66" customFormat="1" ht="56.25">
      <c r="A97" s="643" t="s">
        <v>925</v>
      </c>
      <c r="B97" s="645" t="s">
        <v>900</v>
      </c>
      <c r="C97" s="641">
        <v>1</v>
      </c>
      <c r="D97" s="641" t="s">
        <v>307</v>
      </c>
      <c r="E97" s="942"/>
      <c r="F97" s="942"/>
      <c r="G97" s="942"/>
      <c r="H97" s="641">
        <v>24000</v>
      </c>
      <c r="I97" s="635" t="s">
        <v>169</v>
      </c>
      <c r="J97" s="635" t="s">
        <v>880</v>
      </c>
      <c r="K97" s="644">
        <v>2</v>
      </c>
      <c r="L97" s="644">
        <v>1</v>
      </c>
      <c r="M97" s="644">
        <v>2</v>
      </c>
      <c r="O97" s="627"/>
      <c r="P97" s="627"/>
      <c r="Q97" s="627"/>
      <c r="R97" s="627"/>
    </row>
    <row r="98" spans="1:18" s="66" customFormat="1" ht="37.5">
      <c r="A98" s="643" t="s">
        <v>926</v>
      </c>
      <c r="B98" s="645" t="s">
        <v>918</v>
      </c>
      <c r="C98" s="641">
        <v>6000</v>
      </c>
      <c r="D98" s="641" t="s">
        <v>919</v>
      </c>
      <c r="E98" s="942"/>
      <c r="F98" s="942"/>
      <c r="G98" s="942"/>
      <c r="H98" s="641">
        <v>12000</v>
      </c>
      <c r="I98" s="635" t="s">
        <v>169</v>
      </c>
      <c r="J98" s="646">
        <v>23621</v>
      </c>
      <c r="K98" s="644">
        <v>2</v>
      </c>
      <c r="L98" s="644">
        <v>1</v>
      </c>
      <c r="M98" s="644">
        <v>2</v>
      </c>
      <c r="N98" s="181">
        <f>SUM(H93:H98)</f>
        <v>70549447</v>
      </c>
      <c r="O98" s="627"/>
      <c r="P98" s="627"/>
      <c r="Q98" s="627"/>
      <c r="R98" s="627"/>
    </row>
    <row r="99" spans="1:18">
      <c r="A99" s="563" t="s">
        <v>3</v>
      </c>
      <c r="B99" s="277" t="s">
        <v>927</v>
      </c>
      <c r="C99" s="382"/>
      <c r="D99" s="382"/>
      <c r="E99" s="888"/>
      <c r="F99" s="889"/>
      <c r="G99" s="890"/>
      <c r="H99" s="383">
        <f>SUM(H8:H10,H12:H98)</f>
        <v>85453787</v>
      </c>
      <c r="I99" s="563"/>
      <c r="J99" s="382"/>
      <c r="K99" s="563"/>
      <c r="L99" s="563"/>
      <c r="M99" s="563"/>
    </row>
    <row r="100" spans="1:18">
      <c r="A100" s="442"/>
      <c r="B100" s="380"/>
      <c r="C100" s="381"/>
      <c r="D100" s="381"/>
      <c r="E100" s="381"/>
      <c r="F100" s="381"/>
      <c r="G100" s="381"/>
      <c r="H100" s="381"/>
      <c r="M100" s="37"/>
    </row>
  </sheetData>
  <mergeCells count="105">
    <mergeCell ref="A1:M1"/>
    <mergeCell ref="A2:M2"/>
    <mergeCell ref="A3:M3"/>
    <mergeCell ref="A5:A6"/>
    <mergeCell ref="B5:B6"/>
    <mergeCell ref="C5:D5"/>
    <mergeCell ref="E5:G5"/>
    <mergeCell ref="H5:H6"/>
    <mergeCell ref="I5:I6"/>
    <mergeCell ref="J5:J6"/>
    <mergeCell ref="E15:G15"/>
    <mergeCell ref="E14:G14"/>
    <mergeCell ref="E13:G13"/>
    <mergeCell ref="E10:G10"/>
    <mergeCell ref="A11:M11"/>
    <mergeCell ref="E12:G12"/>
    <mergeCell ref="K5:K6"/>
    <mergeCell ref="L5:L6"/>
    <mergeCell ref="M5:M6"/>
    <mergeCell ref="A7:M7"/>
    <mergeCell ref="E8:G8"/>
    <mergeCell ref="E9:G9"/>
    <mergeCell ref="E24:G24"/>
    <mergeCell ref="E22:G22"/>
    <mergeCell ref="E23:G23"/>
    <mergeCell ref="E21:G21"/>
    <mergeCell ref="E20:G20"/>
    <mergeCell ref="E19:G19"/>
    <mergeCell ref="E18:G18"/>
    <mergeCell ref="E17:G17"/>
    <mergeCell ref="E16:G16"/>
    <mergeCell ref="E33:G33"/>
    <mergeCell ref="E32:G32"/>
    <mergeCell ref="E31:G31"/>
    <mergeCell ref="E30:G30"/>
    <mergeCell ref="E29:G29"/>
    <mergeCell ref="E28:G28"/>
    <mergeCell ref="E27:G27"/>
    <mergeCell ref="E26:G26"/>
    <mergeCell ref="E25:G25"/>
    <mergeCell ref="E42:G42"/>
    <mergeCell ref="E41:G41"/>
    <mergeCell ref="E40:G40"/>
    <mergeCell ref="E39:G39"/>
    <mergeCell ref="E38:G38"/>
    <mergeCell ref="E37:G37"/>
    <mergeCell ref="E36:G36"/>
    <mergeCell ref="E34:G34"/>
    <mergeCell ref="E35:G35"/>
    <mergeCell ref="E52:G52"/>
    <mergeCell ref="E50:G50"/>
    <mergeCell ref="E51:G51"/>
    <mergeCell ref="E48:G48"/>
    <mergeCell ref="E49:G49"/>
    <mergeCell ref="E46:G46"/>
    <mergeCell ref="E47:G47"/>
    <mergeCell ref="E45:G45"/>
    <mergeCell ref="E43:G43"/>
    <mergeCell ref="E44:G44"/>
    <mergeCell ref="E61:G61"/>
    <mergeCell ref="E60:G60"/>
    <mergeCell ref="E59:G59"/>
    <mergeCell ref="E58:G58"/>
    <mergeCell ref="E57:G57"/>
    <mergeCell ref="E56:G56"/>
    <mergeCell ref="E55:G55"/>
    <mergeCell ref="E54:G54"/>
    <mergeCell ref="E53:G53"/>
    <mergeCell ref="E71:G71"/>
    <mergeCell ref="E70:G70"/>
    <mergeCell ref="E69:G69"/>
    <mergeCell ref="E67:G67"/>
    <mergeCell ref="E68:G68"/>
    <mergeCell ref="E65:G65"/>
    <mergeCell ref="E66:G66"/>
    <mergeCell ref="E64:G64"/>
    <mergeCell ref="E63:G63"/>
    <mergeCell ref="E80:G80"/>
    <mergeCell ref="E79:G79"/>
    <mergeCell ref="E78:G78"/>
    <mergeCell ref="E77:G77"/>
    <mergeCell ref="E75:G75"/>
    <mergeCell ref="E76:G76"/>
    <mergeCell ref="E74:G74"/>
    <mergeCell ref="E73:G73"/>
    <mergeCell ref="E72:G72"/>
    <mergeCell ref="E90:G90"/>
    <mergeCell ref="E89:G89"/>
    <mergeCell ref="E88:G88"/>
    <mergeCell ref="E86:G86"/>
    <mergeCell ref="E87:G87"/>
    <mergeCell ref="E85:G85"/>
    <mergeCell ref="E84:G84"/>
    <mergeCell ref="E83:G83"/>
    <mergeCell ref="E81:G81"/>
    <mergeCell ref="E82:G82"/>
    <mergeCell ref="E98:G98"/>
    <mergeCell ref="E99:G99"/>
    <mergeCell ref="E96:G96"/>
    <mergeCell ref="E97:G97"/>
    <mergeCell ref="E95:G95"/>
    <mergeCell ref="E94:G94"/>
    <mergeCell ref="E93:G93"/>
    <mergeCell ref="E92:G92"/>
    <mergeCell ref="E91:G91"/>
  </mergeCells>
  <printOptions horizontalCentered="1"/>
  <pageMargins left="0.19685039370078741" right="0" top="0.27559055118110237" bottom="0.19685039370078741" header="0.15748031496062992" footer="0.3543307086614173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8"/>
  <sheetViews>
    <sheetView zoomScaleNormal="100" zoomScaleSheetLayoutView="90" zoomScalePageLayoutView="90" workbookViewId="0">
      <selection activeCell="C10" sqref="C10"/>
    </sheetView>
  </sheetViews>
  <sheetFormatPr defaultRowHeight="18.75"/>
  <cols>
    <col min="1" max="1" width="5.85546875" style="36" customWidth="1"/>
    <col min="2" max="2" width="31.42578125" style="36" customWidth="1"/>
    <col min="3" max="3" width="7.5703125" style="39" customWidth="1"/>
    <col min="4" max="4" width="8.140625" style="39" customWidth="1"/>
    <col min="5" max="5" width="11.7109375" style="39" customWidth="1"/>
    <col min="6" max="6" width="15.42578125" style="39" bestFit="1" customWidth="1"/>
    <col min="7" max="7" width="16.42578125" style="243" customWidth="1"/>
    <col min="8" max="16384" width="9.140625" style="36"/>
  </cols>
  <sheetData>
    <row r="1" spans="1:9" s="66" customFormat="1" ht="21" customHeight="1">
      <c r="A1" s="218" t="s">
        <v>443</v>
      </c>
      <c r="B1" s="218" t="s">
        <v>444</v>
      </c>
      <c r="C1" s="69" t="s">
        <v>13</v>
      </c>
      <c r="D1" s="69" t="s">
        <v>14</v>
      </c>
      <c r="E1" s="218" t="s">
        <v>447</v>
      </c>
      <c r="F1" s="222" t="s">
        <v>450</v>
      </c>
      <c r="G1" s="69" t="s">
        <v>671</v>
      </c>
    </row>
    <row r="2" spans="1:9" s="66" customFormat="1" ht="21.75" customHeight="1">
      <c r="A2" s="40">
        <v>1</v>
      </c>
      <c r="B2" s="41" t="s">
        <v>634</v>
      </c>
      <c r="C2" s="49">
        <v>180</v>
      </c>
      <c r="D2" s="49" t="s">
        <v>168</v>
      </c>
      <c r="E2" s="46">
        <v>57000</v>
      </c>
      <c r="F2" s="40">
        <v>1</v>
      </c>
      <c r="G2" s="69">
        <v>13200</v>
      </c>
    </row>
    <row r="3" spans="1:9" s="66" customFormat="1" ht="35.25" customHeight="1">
      <c r="A3" s="40">
        <v>2</v>
      </c>
      <c r="B3" s="51" t="s">
        <v>240</v>
      </c>
      <c r="C3" s="55">
        <v>302</v>
      </c>
      <c r="D3" s="245" t="s">
        <v>168</v>
      </c>
      <c r="E3" s="55">
        <v>125400</v>
      </c>
      <c r="F3" s="40">
        <v>1</v>
      </c>
      <c r="G3" s="69">
        <v>30300</v>
      </c>
    </row>
    <row r="4" spans="1:9" s="66" customFormat="1" ht="33.75" customHeight="1">
      <c r="A4" s="248">
        <v>3</v>
      </c>
      <c r="B4" s="247" t="s">
        <v>246</v>
      </c>
      <c r="C4" s="55">
        <v>30</v>
      </c>
      <c r="D4" s="245" t="s">
        <v>168</v>
      </c>
      <c r="E4" s="55">
        <v>42000</v>
      </c>
      <c r="F4" s="248">
        <v>2</v>
      </c>
      <c r="G4" s="69">
        <v>6000</v>
      </c>
    </row>
    <row r="5" spans="1:9" s="66" customFormat="1" ht="34.5" customHeight="1">
      <c r="A5" s="248">
        <v>4</v>
      </c>
      <c r="B5" s="247" t="s">
        <v>267</v>
      </c>
      <c r="C5" s="55">
        <v>180</v>
      </c>
      <c r="D5" s="245" t="s">
        <v>168</v>
      </c>
      <c r="E5" s="55">
        <v>173150</v>
      </c>
      <c r="F5" s="248">
        <v>1</v>
      </c>
      <c r="G5" s="69">
        <v>55550</v>
      </c>
      <c r="I5" s="181"/>
    </row>
    <row r="6" spans="1:9" ht="19.5" customHeight="1">
      <c r="A6" s="249">
        <v>5</v>
      </c>
      <c r="B6" s="247" t="s">
        <v>271</v>
      </c>
      <c r="C6" s="55">
        <v>40</v>
      </c>
      <c r="D6" s="55" t="s">
        <v>168</v>
      </c>
      <c r="E6" s="55">
        <v>17000</v>
      </c>
      <c r="F6" s="248">
        <v>2</v>
      </c>
      <c r="G6" s="69">
        <v>10000</v>
      </c>
    </row>
    <row r="7" spans="1:9" ht="22.5" customHeight="1">
      <c r="A7" s="248">
        <v>6</v>
      </c>
      <c r="B7" s="247" t="s">
        <v>635</v>
      </c>
      <c r="C7" s="46">
        <v>60</v>
      </c>
      <c r="D7" s="49" t="s">
        <v>168</v>
      </c>
      <c r="E7" s="46">
        <v>149000</v>
      </c>
      <c r="F7" s="248">
        <v>1</v>
      </c>
      <c r="G7" s="69">
        <v>28400</v>
      </c>
    </row>
    <row r="8" spans="1:9" ht="22.5" customHeight="1">
      <c r="A8" s="248">
        <v>7</v>
      </c>
      <c r="B8" s="247" t="s">
        <v>636</v>
      </c>
      <c r="C8" s="55">
        <v>100</v>
      </c>
      <c r="D8" s="245" t="s">
        <v>168</v>
      </c>
      <c r="E8" s="55">
        <v>55500</v>
      </c>
      <c r="F8" s="248">
        <v>4</v>
      </c>
      <c r="G8" s="69">
        <v>40000</v>
      </c>
    </row>
    <row r="9" spans="1:9" ht="21.75" customHeight="1">
      <c r="A9" s="248">
        <v>8</v>
      </c>
      <c r="B9" s="247" t="s">
        <v>199</v>
      </c>
      <c r="C9" s="55">
        <v>60</v>
      </c>
      <c r="D9" s="245" t="s">
        <v>168</v>
      </c>
      <c r="E9" s="55">
        <v>68000</v>
      </c>
      <c r="F9" s="248">
        <v>1</v>
      </c>
      <c r="G9" s="69">
        <v>0</v>
      </c>
    </row>
    <row r="10" spans="1:9" ht="34.5" customHeight="1">
      <c r="A10" s="248">
        <v>9</v>
      </c>
      <c r="B10" s="247" t="s">
        <v>637</v>
      </c>
      <c r="C10" s="55">
        <v>5</v>
      </c>
      <c r="D10" s="245" t="s">
        <v>168</v>
      </c>
      <c r="E10" s="55">
        <v>3000</v>
      </c>
      <c r="F10" s="248">
        <v>1</v>
      </c>
      <c r="G10" s="69">
        <v>0</v>
      </c>
    </row>
    <row r="11" spans="1:9" ht="20.25" customHeight="1">
      <c r="A11" s="248">
        <v>10</v>
      </c>
      <c r="B11" s="247" t="s">
        <v>191</v>
      </c>
      <c r="C11" s="55">
        <v>1</v>
      </c>
      <c r="D11" s="245" t="s">
        <v>190</v>
      </c>
      <c r="E11" s="55">
        <v>30000</v>
      </c>
      <c r="F11" s="248">
        <v>1</v>
      </c>
      <c r="G11" s="69">
        <v>0</v>
      </c>
    </row>
    <row r="12" spans="1:9" ht="20.25" customHeight="1">
      <c r="A12" s="248">
        <v>11</v>
      </c>
      <c r="B12" s="247" t="s">
        <v>638</v>
      </c>
      <c r="C12" s="55">
        <v>300</v>
      </c>
      <c r="D12" s="49" t="s">
        <v>168</v>
      </c>
      <c r="E12" s="55">
        <v>60000</v>
      </c>
      <c r="F12" s="248">
        <v>1</v>
      </c>
      <c r="G12" s="69">
        <v>25000</v>
      </c>
    </row>
    <row r="13" spans="1:9" ht="36" customHeight="1">
      <c r="A13" s="248">
        <v>12</v>
      </c>
      <c r="B13" s="247" t="s">
        <v>639</v>
      </c>
      <c r="C13" s="46">
        <v>52</v>
      </c>
      <c r="D13" s="49" t="s">
        <v>168</v>
      </c>
      <c r="E13" s="46">
        <v>66000</v>
      </c>
      <c r="F13" s="248">
        <v>1</v>
      </c>
      <c r="G13" s="69">
        <v>17680</v>
      </c>
    </row>
    <row r="14" spans="1:9" ht="37.5" customHeight="1">
      <c r="A14" s="248">
        <v>13</v>
      </c>
      <c r="B14" s="247" t="s">
        <v>640</v>
      </c>
      <c r="C14" s="55">
        <v>20</v>
      </c>
      <c r="D14" s="55" t="s">
        <v>168</v>
      </c>
      <c r="E14" s="55">
        <v>17600</v>
      </c>
      <c r="F14" s="248">
        <v>2</v>
      </c>
      <c r="G14" s="69">
        <v>0</v>
      </c>
    </row>
    <row r="15" spans="1:9" s="66" customFormat="1" ht="20.25" customHeight="1">
      <c r="A15" s="248">
        <v>14</v>
      </c>
      <c r="B15" s="247" t="s">
        <v>641</v>
      </c>
      <c r="C15" s="252">
        <v>55738</v>
      </c>
      <c r="D15" s="253" t="s">
        <v>284</v>
      </c>
      <c r="E15" s="55">
        <v>312950</v>
      </c>
      <c r="F15" s="248">
        <v>3</v>
      </c>
      <c r="G15" s="69">
        <v>0</v>
      </c>
    </row>
    <row r="16" spans="1:9" s="66" customFormat="1" ht="19.5" customHeight="1">
      <c r="A16" s="248">
        <v>15</v>
      </c>
      <c r="B16" s="247" t="s">
        <v>642</v>
      </c>
      <c r="C16" s="55">
        <v>20</v>
      </c>
      <c r="D16" s="245" t="s">
        <v>168</v>
      </c>
      <c r="E16" s="55">
        <v>14000</v>
      </c>
      <c r="F16" s="248">
        <v>1</v>
      </c>
      <c r="G16" s="69">
        <v>6500</v>
      </c>
    </row>
    <row r="17" spans="1:7" s="66" customFormat="1" ht="36" customHeight="1">
      <c r="A17" s="248">
        <v>16</v>
      </c>
      <c r="B17" s="247" t="s">
        <v>643</v>
      </c>
      <c r="C17" s="55">
        <v>75</v>
      </c>
      <c r="D17" s="245" t="s">
        <v>168</v>
      </c>
      <c r="E17" s="55">
        <v>40950</v>
      </c>
      <c r="F17" s="248">
        <v>2</v>
      </c>
      <c r="G17" s="69">
        <v>26950</v>
      </c>
    </row>
    <row r="18" spans="1:7" s="66" customFormat="1" ht="20.25" customHeight="1">
      <c r="A18" s="248">
        <v>17</v>
      </c>
      <c r="B18" s="247" t="s">
        <v>645</v>
      </c>
      <c r="C18" s="55">
        <v>90</v>
      </c>
      <c r="D18" s="245" t="s">
        <v>168</v>
      </c>
      <c r="E18" s="55">
        <v>139000</v>
      </c>
      <c r="F18" s="248">
        <v>2</v>
      </c>
      <c r="G18" s="69">
        <v>23472</v>
      </c>
    </row>
    <row r="19" spans="1:7" s="66" customFormat="1" ht="34.5" customHeight="1">
      <c r="A19" s="248">
        <v>18</v>
      </c>
      <c r="B19" s="247" t="s">
        <v>646</v>
      </c>
      <c r="C19" s="55">
        <v>500</v>
      </c>
      <c r="D19" s="245" t="s">
        <v>168</v>
      </c>
      <c r="E19" s="55">
        <v>300000</v>
      </c>
      <c r="F19" s="248">
        <v>2</v>
      </c>
      <c r="G19" s="69">
        <v>150000</v>
      </c>
    </row>
    <row r="20" spans="1:7" s="66" customFormat="1" ht="20.25" customHeight="1">
      <c r="A20" s="248">
        <v>19</v>
      </c>
      <c r="B20" s="247" t="s">
        <v>647</v>
      </c>
      <c r="C20" s="55">
        <v>150</v>
      </c>
      <c r="D20" s="245" t="s">
        <v>168</v>
      </c>
      <c r="E20" s="55">
        <v>82500</v>
      </c>
      <c r="F20" s="248">
        <v>2</v>
      </c>
      <c r="G20" s="69">
        <v>30000</v>
      </c>
    </row>
    <row r="21" spans="1:7" s="66" customFormat="1" ht="34.5" customHeight="1">
      <c r="A21" s="248">
        <v>20</v>
      </c>
      <c r="B21" s="247" t="s">
        <v>648</v>
      </c>
      <c r="C21" s="46">
        <v>380</v>
      </c>
      <c r="D21" s="49" t="s">
        <v>168</v>
      </c>
      <c r="E21" s="46">
        <v>942700</v>
      </c>
      <c r="F21" s="248">
        <v>2</v>
      </c>
      <c r="G21" s="69">
        <v>45000</v>
      </c>
    </row>
    <row r="22" spans="1:7" s="66" customFormat="1" ht="35.25" customHeight="1">
      <c r="A22" s="248">
        <v>21</v>
      </c>
      <c r="B22" s="247" t="s">
        <v>649</v>
      </c>
      <c r="C22" s="55">
        <v>40</v>
      </c>
      <c r="D22" s="245" t="s">
        <v>168</v>
      </c>
      <c r="E22" s="55">
        <v>16000</v>
      </c>
      <c r="F22" s="248">
        <v>2</v>
      </c>
      <c r="G22" s="69">
        <v>6000</v>
      </c>
    </row>
    <row r="23" spans="1:7" s="66" customFormat="1" ht="20.100000000000001" customHeight="1">
      <c r="A23" s="248">
        <v>22</v>
      </c>
      <c r="B23" s="247" t="s">
        <v>650</v>
      </c>
      <c r="C23" s="55">
        <v>100</v>
      </c>
      <c r="D23" s="245" t="s">
        <v>168</v>
      </c>
      <c r="E23" s="55">
        <v>40000</v>
      </c>
      <c r="F23" s="248">
        <v>2</v>
      </c>
      <c r="G23" s="69">
        <v>24000</v>
      </c>
    </row>
    <row r="24" spans="1:7" s="66" customFormat="1" ht="23.25" customHeight="1">
      <c r="A24" s="248">
        <v>23</v>
      </c>
      <c r="B24" s="247" t="s">
        <v>651</v>
      </c>
      <c r="C24" s="55">
        <v>120</v>
      </c>
      <c r="D24" s="245" t="s">
        <v>168</v>
      </c>
      <c r="E24" s="55">
        <v>42000</v>
      </c>
      <c r="F24" s="248">
        <v>2</v>
      </c>
      <c r="G24" s="69">
        <v>36000</v>
      </c>
    </row>
    <row r="25" spans="1:7" s="66" customFormat="1" ht="23.25" customHeight="1">
      <c r="A25" s="248">
        <v>24</v>
      </c>
      <c r="B25" s="247" t="s">
        <v>652</v>
      </c>
      <c r="C25" s="55">
        <v>350</v>
      </c>
      <c r="D25" s="55" t="s">
        <v>168</v>
      </c>
      <c r="E25" s="257">
        <v>156000</v>
      </c>
      <c r="F25" s="248">
        <v>2</v>
      </c>
      <c r="G25" s="69">
        <v>86000</v>
      </c>
    </row>
    <row r="26" spans="1:7" s="66" customFormat="1" ht="35.25" customHeight="1">
      <c r="A26" s="248">
        <v>25</v>
      </c>
      <c r="B26" s="247" t="s">
        <v>653</v>
      </c>
      <c r="C26" s="55">
        <v>1</v>
      </c>
      <c r="D26" s="245" t="s">
        <v>256</v>
      </c>
      <c r="E26" s="55">
        <v>227000</v>
      </c>
      <c r="F26" s="248">
        <v>2</v>
      </c>
      <c r="G26" s="69">
        <v>36000</v>
      </c>
    </row>
    <row r="27" spans="1:7" s="66" customFormat="1" ht="21" customHeight="1">
      <c r="A27" s="249">
        <v>26</v>
      </c>
      <c r="B27" s="247" t="s">
        <v>278</v>
      </c>
      <c r="C27" s="55">
        <v>1</v>
      </c>
      <c r="D27" s="245" t="s">
        <v>213</v>
      </c>
      <c r="E27" s="55">
        <v>152840</v>
      </c>
      <c r="F27" s="248">
        <v>2</v>
      </c>
      <c r="G27" s="69">
        <v>7650</v>
      </c>
    </row>
    <row r="28" spans="1:7" s="66" customFormat="1" ht="23.25" customHeight="1">
      <c r="A28" s="262" t="s">
        <v>427</v>
      </c>
      <c r="B28" s="247" t="s">
        <v>291</v>
      </c>
      <c r="C28" s="55">
        <v>18</v>
      </c>
      <c r="D28" s="245" t="s">
        <v>284</v>
      </c>
      <c r="E28" s="55">
        <v>4312000</v>
      </c>
      <c r="F28" s="248">
        <v>2</v>
      </c>
      <c r="G28" s="69">
        <v>743350</v>
      </c>
    </row>
    <row r="29" spans="1:7" s="66" customFormat="1" ht="23.25" customHeight="1">
      <c r="A29" s="262" t="s">
        <v>428</v>
      </c>
      <c r="B29" s="255" t="s">
        <v>654</v>
      </c>
      <c r="C29" s="252">
        <v>2</v>
      </c>
      <c r="D29" s="253" t="s">
        <v>168</v>
      </c>
      <c r="E29" s="55">
        <v>9400</v>
      </c>
      <c r="F29" s="248">
        <v>1</v>
      </c>
      <c r="G29" s="69">
        <v>0</v>
      </c>
    </row>
    <row r="30" spans="1:7" ht="37.5" customHeight="1">
      <c r="A30" s="259" t="s">
        <v>429</v>
      </c>
      <c r="B30" s="206" t="s">
        <v>353</v>
      </c>
      <c r="C30" s="46">
        <v>9</v>
      </c>
      <c r="D30" s="46" t="s">
        <v>307</v>
      </c>
      <c r="E30" s="46">
        <v>599810</v>
      </c>
      <c r="F30" s="248">
        <v>2</v>
      </c>
      <c r="G30" s="69">
        <v>192206</v>
      </c>
    </row>
    <row r="31" spans="1:7" ht="39" customHeight="1">
      <c r="A31" s="262" t="s">
        <v>433</v>
      </c>
      <c r="B31" s="206" t="s">
        <v>655</v>
      </c>
      <c r="C31" s="46">
        <v>515</v>
      </c>
      <c r="D31" s="46" t="s">
        <v>168</v>
      </c>
      <c r="E31" s="46">
        <v>244000</v>
      </c>
      <c r="F31" s="248">
        <v>1</v>
      </c>
      <c r="G31" s="69">
        <v>112000</v>
      </c>
    </row>
    <row r="32" spans="1:7" ht="23.25" customHeight="1">
      <c r="A32" s="259" t="s">
        <v>435</v>
      </c>
      <c r="B32" s="206" t="s">
        <v>309</v>
      </c>
      <c r="C32" s="46">
        <v>50</v>
      </c>
      <c r="D32" s="46" t="s">
        <v>168</v>
      </c>
      <c r="E32" s="46">
        <v>48000</v>
      </c>
      <c r="F32" s="248">
        <v>1</v>
      </c>
      <c r="G32" s="69">
        <v>26000</v>
      </c>
    </row>
    <row r="33" spans="1:9" ht="36" customHeight="1">
      <c r="A33" s="259" t="s">
        <v>439</v>
      </c>
      <c r="B33" s="206" t="s">
        <v>656</v>
      </c>
      <c r="C33" s="55">
        <v>3533</v>
      </c>
      <c r="D33" s="55" t="s">
        <v>168</v>
      </c>
      <c r="E33" s="55">
        <v>353300</v>
      </c>
      <c r="F33" s="248">
        <v>1</v>
      </c>
      <c r="G33" s="69">
        <v>353300</v>
      </c>
    </row>
    <row r="34" spans="1:9" ht="36" customHeight="1">
      <c r="A34" s="262" t="s">
        <v>458</v>
      </c>
      <c r="B34" s="255" t="s">
        <v>657</v>
      </c>
      <c r="C34" s="55">
        <v>15000</v>
      </c>
      <c r="D34" s="261" t="s">
        <v>364</v>
      </c>
      <c r="E34" s="55">
        <v>45000</v>
      </c>
      <c r="F34" s="248">
        <v>3</v>
      </c>
      <c r="G34" s="69">
        <v>0</v>
      </c>
    </row>
    <row r="35" spans="1:9" ht="35.25" customHeight="1">
      <c r="A35" s="262" t="s">
        <v>459</v>
      </c>
      <c r="B35" s="206" t="s">
        <v>353</v>
      </c>
      <c r="C35" s="46">
        <v>18</v>
      </c>
      <c r="D35" s="260" t="s">
        <v>307</v>
      </c>
      <c r="E35" s="46">
        <v>7200</v>
      </c>
      <c r="F35" s="248">
        <v>2</v>
      </c>
      <c r="G35" s="69">
        <v>0</v>
      </c>
    </row>
    <row r="36" spans="1:9" ht="36" customHeight="1">
      <c r="A36" s="262" t="s">
        <v>518</v>
      </c>
      <c r="B36" s="263" t="s">
        <v>658</v>
      </c>
      <c r="C36" s="55">
        <v>36</v>
      </c>
      <c r="D36" s="55" t="s">
        <v>284</v>
      </c>
      <c r="E36" s="55">
        <v>793850</v>
      </c>
      <c r="F36" s="248">
        <v>2</v>
      </c>
      <c r="G36" s="69">
        <v>0</v>
      </c>
    </row>
    <row r="37" spans="1:9" ht="45" customHeight="1">
      <c r="A37" s="270" t="s">
        <v>524</v>
      </c>
      <c r="B37" s="271" t="s">
        <v>660</v>
      </c>
      <c r="C37" s="272">
        <v>9</v>
      </c>
      <c r="D37" s="272" t="s">
        <v>307</v>
      </c>
      <c r="E37" s="272">
        <v>1048700</v>
      </c>
      <c r="F37" s="273">
        <v>2</v>
      </c>
      <c r="G37" s="275">
        <v>0</v>
      </c>
    </row>
    <row r="38" spans="1:9" s="66" customFormat="1" ht="37.5" customHeight="1">
      <c r="A38" s="266" t="s">
        <v>526</v>
      </c>
      <c r="B38" s="267" t="s">
        <v>661</v>
      </c>
      <c r="C38" s="268">
        <v>510</v>
      </c>
      <c r="D38" s="268" t="s">
        <v>168</v>
      </c>
      <c r="E38" s="268">
        <v>7300000</v>
      </c>
      <c r="F38" s="269">
        <v>2</v>
      </c>
      <c r="G38" s="274">
        <v>0</v>
      </c>
    </row>
    <row r="39" spans="1:9" ht="20.100000000000001" customHeight="1">
      <c r="A39" s="244" t="s">
        <v>3</v>
      </c>
      <c r="B39" s="244" t="s">
        <v>662</v>
      </c>
      <c r="C39" s="64"/>
      <c r="D39" s="64"/>
      <c r="E39" s="65">
        <f>SUM(E2:E38)</f>
        <v>18090850</v>
      </c>
      <c r="F39" s="244"/>
      <c r="G39" s="276">
        <f>SUM(G2:G38)</f>
        <v>2130558</v>
      </c>
    </row>
    <row r="40" spans="1:9" ht="15.75" customHeight="1">
      <c r="A40" s="36" t="s">
        <v>161</v>
      </c>
      <c r="I40" s="36" t="s">
        <v>82</v>
      </c>
    </row>
    <row r="41" spans="1:9">
      <c r="A41" s="36" t="s">
        <v>39</v>
      </c>
    </row>
    <row r="42" spans="1:9">
      <c r="C42" s="37" t="s">
        <v>35</v>
      </c>
    </row>
    <row r="43" spans="1:9">
      <c r="C43" s="37" t="s">
        <v>36</v>
      </c>
    </row>
    <row r="44" spans="1:9">
      <c r="C44" s="37" t="s">
        <v>37</v>
      </c>
    </row>
    <row r="45" spans="1:9">
      <c r="C45" s="37" t="s">
        <v>38</v>
      </c>
    </row>
    <row r="46" spans="1:9">
      <c r="A46" s="36" t="s">
        <v>31</v>
      </c>
      <c r="B46" s="36" t="s">
        <v>32</v>
      </c>
    </row>
    <row r="47" spans="1:9">
      <c r="B47" s="36" t="s">
        <v>42</v>
      </c>
    </row>
    <row r="48" spans="1:9">
      <c r="B48" s="36" t="s">
        <v>43</v>
      </c>
    </row>
  </sheetData>
  <printOptions horizontalCentered="1"/>
  <pageMargins left="0.19685039370078741" right="0" top="0.27559055118110237" bottom="0" header="0.15748031496062992" footer="0.3543307086614173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20</vt:i4>
      </vt:variant>
      <vt:variant>
        <vt:lpstr>ช่วงที่มีชื่อ</vt:lpstr>
      </vt:variant>
      <vt:variant>
        <vt:i4>13</vt:i4>
      </vt:variant>
    </vt:vector>
  </HeadingPairs>
  <TitlesOfParts>
    <vt:vector size="33" baseType="lpstr">
      <vt:lpstr>ผป01</vt:lpstr>
      <vt:lpstr>ผป 02</vt:lpstr>
      <vt:lpstr>ตผจ 01</vt:lpstr>
      <vt:lpstr>ตผจ 02</vt:lpstr>
      <vt:lpstr>คำนวณผป65</vt:lpstr>
      <vt:lpstr>คำนวณ ตผจ02</vt:lpstr>
      <vt:lpstr>ตผจ 02 (2)</vt:lpstr>
      <vt:lpstr>ผป 02 (3)</vt:lpstr>
      <vt:lpstr>คำนวน1</vt:lpstr>
      <vt:lpstr>คำอธิบายแบบฟอร์ม</vt:lpstr>
      <vt:lpstr>ประเด็นยุทธศาสตร์  กษ. จว. กษ.จ</vt:lpstr>
      <vt:lpstr>คำนวน</vt:lpstr>
      <vt:lpstr>คำนวน2</vt:lpstr>
      <vt:lpstr>Sheet1</vt:lpstr>
      <vt:lpstr>Sheet2</vt:lpstr>
      <vt:lpstr>ผป 02 (2)</vt:lpstr>
      <vt:lpstr>Sheet10</vt:lpstr>
      <vt:lpstr>Sheet4</vt:lpstr>
      <vt:lpstr>Sheet3</vt:lpstr>
      <vt:lpstr>Sheet5</vt:lpstr>
      <vt:lpstr>'คำนวณ ตผจ02'!Print_Area</vt:lpstr>
      <vt:lpstr>คำนวณผป65!Print_Area</vt:lpstr>
      <vt:lpstr>'ตผจ 02'!Print_Area</vt:lpstr>
      <vt:lpstr>'ตผจ 02 (2)'!Print_Area</vt:lpstr>
      <vt:lpstr>'ผป 02'!Print_Area</vt:lpstr>
      <vt:lpstr>'ผป 02 (3)'!Print_Area</vt:lpstr>
      <vt:lpstr>คำนวณผป65!Print_Titles</vt:lpstr>
      <vt:lpstr>คำนวน!Print_Titles</vt:lpstr>
      <vt:lpstr>คำนวน1!Print_Titles</vt:lpstr>
      <vt:lpstr>คำนวน2!Print_Titles</vt:lpstr>
      <vt:lpstr>'ตผจ 02'!Print_Titles</vt:lpstr>
      <vt:lpstr>'ผป 02'!Print_Titles</vt:lpstr>
      <vt:lpstr>'ผป 02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2021-12-30T07:01:39Z</cp:lastPrinted>
  <dcterms:created xsi:type="dcterms:W3CDTF">2016-12-06T02:45:04Z</dcterms:created>
  <dcterms:modified xsi:type="dcterms:W3CDTF">2022-01-04T06:52:29Z</dcterms:modified>
</cp:coreProperties>
</file>